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anish/Desktop/SoundHound Valuation/"/>
    </mc:Choice>
  </mc:AlternateContent>
  <xr:revisionPtr revIDLastSave="0" documentId="13_ncr:1_{3DE82C19-AED1-2A44-BE01-112A8F82C6B8}" xr6:coauthVersionLast="47" xr6:coauthVersionMax="47" xr10:uidLastSave="{00000000-0000-0000-0000-000000000000}"/>
  <bookViews>
    <workbookView xWindow="0" yWindow="660" windowWidth="29400" windowHeight="16600" tabRatio="500" xr2:uid="{00000000-000D-0000-FFFF-FFFF00000000}"/>
  </bookViews>
  <sheets>
    <sheet name="Feeder" sheetId="2" r:id="rId1"/>
    <sheet name="Income Statement" sheetId="3"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9" i="2" l="1"/>
  <c r="I59" i="2"/>
  <c r="G59" i="2"/>
  <c r="G126" i="2"/>
  <c r="D123" i="2"/>
  <c r="E123" i="2"/>
  <c r="F123" i="2"/>
  <c r="G123" i="2"/>
  <c r="H123" i="2"/>
  <c r="I123" i="2"/>
  <c r="D124" i="2"/>
  <c r="E124" i="2"/>
  <c r="F124" i="2"/>
  <c r="E122" i="2"/>
  <c r="F122" i="2"/>
  <c r="G122" i="2"/>
  <c r="G68" i="2"/>
  <c r="D122" i="2"/>
  <c r="F128" i="2"/>
  <c r="E128" i="2"/>
  <c r="F127" i="2"/>
  <c r="E127" i="2"/>
  <c r="F126" i="2"/>
  <c r="E126" i="2"/>
  <c r="G127" i="2"/>
  <c r="G72" i="2"/>
  <c r="G41" i="2"/>
  <c r="D20" i="3"/>
  <c r="E20" i="3"/>
  <c r="C20" i="3"/>
  <c r="C12" i="3"/>
  <c r="D12" i="3"/>
  <c r="E12" i="3"/>
  <c r="D11" i="3"/>
  <c r="E11" i="3"/>
  <c r="C11" i="3"/>
  <c r="D10" i="3"/>
  <c r="D14" i="3" s="1"/>
  <c r="E10" i="3"/>
  <c r="E14" i="3" s="1"/>
  <c r="G10" i="3"/>
  <c r="H10" i="3"/>
  <c r="C10" i="3"/>
  <c r="D7" i="3"/>
  <c r="E7" i="3"/>
  <c r="C7" i="3"/>
  <c r="D5" i="3"/>
  <c r="E5" i="3"/>
  <c r="F5" i="3"/>
  <c r="G5" i="3"/>
  <c r="H5" i="3"/>
  <c r="C5" i="3"/>
  <c r="D4" i="3"/>
  <c r="E4" i="3"/>
  <c r="G4" i="3"/>
  <c r="H4" i="3"/>
  <c r="C4" i="3"/>
  <c r="D3" i="3"/>
  <c r="E3" i="3"/>
  <c r="E6" i="3" s="1"/>
  <c r="E18" i="3" s="1"/>
  <c r="F3" i="3"/>
  <c r="G3" i="3"/>
  <c r="G6" i="3" s="1"/>
  <c r="G17" i="3" s="1"/>
  <c r="G20" i="3" s="1"/>
  <c r="H3" i="3"/>
  <c r="C3" i="3"/>
  <c r="D78" i="2"/>
  <c r="D100" i="2"/>
  <c r="E100" i="2"/>
  <c r="F100" i="2"/>
  <c r="D101" i="2"/>
  <c r="E101" i="2"/>
  <c r="F101" i="2"/>
  <c r="E99" i="2"/>
  <c r="F99" i="2"/>
  <c r="D99" i="2"/>
  <c r="F80" i="2"/>
  <c r="F79" i="2"/>
  <c r="F78" i="2"/>
  <c r="E80" i="2"/>
  <c r="E79" i="2"/>
  <c r="E78" i="2"/>
  <c r="D79" i="2"/>
  <c r="D80" i="2"/>
  <c r="E62" i="2"/>
  <c r="E63" i="2"/>
  <c r="E64" i="2"/>
  <c r="G58" i="2"/>
  <c r="H58" i="2"/>
  <c r="I58" i="2"/>
  <c r="I63" i="2" s="1"/>
  <c r="H57" i="2"/>
  <c r="I57" i="2"/>
  <c r="G57" i="2"/>
  <c r="G62" i="2" s="1"/>
  <c r="H17" i="2"/>
  <c r="H15" i="2"/>
  <c r="F74" i="2"/>
  <c r="E74" i="2"/>
  <c r="F73" i="2"/>
  <c r="E73" i="2"/>
  <c r="F72" i="2"/>
  <c r="E72" i="2"/>
  <c r="F64" i="2"/>
  <c r="F63" i="2"/>
  <c r="F62" i="2"/>
  <c r="F43" i="2"/>
  <c r="E43" i="2"/>
  <c r="F42" i="2"/>
  <c r="E42" i="2"/>
  <c r="F41" i="2"/>
  <c r="E41" i="2"/>
  <c r="I38" i="2"/>
  <c r="H38" i="2"/>
  <c r="G38" i="2"/>
  <c r="I37" i="2"/>
  <c r="H37" i="2"/>
  <c r="G37" i="2"/>
  <c r="F4" i="3" s="1"/>
  <c r="I36" i="2"/>
  <c r="H36" i="2"/>
  <c r="G36" i="2"/>
  <c r="F22" i="2"/>
  <c r="E22" i="2"/>
  <c r="F21" i="2"/>
  <c r="E21" i="2"/>
  <c r="F20" i="2"/>
  <c r="E20" i="2"/>
  <c r="I17" i="2"/>
  <c r="G17" i="2"/>
  <c r="I16" i="2"/>
  <c r="H16" i="2"/>
  <c r="G16" i="2"/>
  <c r="I15" i="2"/>
  <c r="G15" i="2"/>
  <c r="G20" i="2" s="1"/>
  <c r="H6" i="3" l="1"/>
  <c r="H17" i="3" s="1"/>
  <c r="H20" i="3" s="1"/>
  <c r="C6" i="3"/>
  <c r="C8" i="3" s="1"/>
  <c r="D6" i="3"/>
  <c r="D18" i="3" s="1"/>
  <c r="C14" i="3"/>
  <c r="C15" i="3" s="1"/>
  <c r="C16" i="3" s="1"/>
  <c r="H127" i="2"/>
  <c r="I127" i="2"/>
  <c r="F6" i="3"/>
  <c r="F17" i="3" s="1"/>
  <c r="F20" i="3" s="1"/>
  <c r="E15" i="3"/>
  <c r="D15" i="3"/>
  <c r="C18" i="3"/>
  <c r="H62" i="2"/>
  <c r="I22" i="2"/>
  <c r="G82" i="2"/>
  <c r="H68" i="2"/>
  <c r="H104" i="2" s="1"/>
  <c r="H20" i="2"/>
  <c r="I68" i="2"/>
  <c r="I104" i="2" s="1"/>
  <c r="I20" i="2"/>
  <c r="G69" i="2"/>
  <c r="G105" i="2" s="1"/>
  <c r="F11" i="3" s="1"/>
  <c r="G21" i="2"/>
  <c r="H69" i="2"/>
  <c r="H105" i="2" s="1"/>
  <c r="G11" i="3" s="1"/>
  <c r="H21" i="2"/>
  <c r="I69" i="2"/>
  <c r="I105" i="2" s="1"/>
  <c r="H11" i="3" s="1"/>
  <c r="I21" i="2"/>
  <c r="G70" i="2"/>
  <c r="G106" i="2" s="1"/>
  <c r="G22" i="2"/>
  <c r="H70" i="2"/>
  <c r="H106" i="2" s="1"/>
  <c r="H22" i="2"/>
  <c r="I70" i="2"/>
  <c r="I106" i="2" s="1"/>
  <c r="H41" i="2"/>
  <c r="I41" i="2"/>
  <c r="G42" i="2"/>
  <c r="H42" i="2"/>
  <c r="I42" i="2"/>
  <c r="G43" i="2"/>
  <c r="H43" i="2"/>
  <c r="I43" i="2"/>
  <c r="I62" i="2"/>
  <c r="G63" i="2"/>
  <c r="H63" i="2"/>
  <c r="G64" i="2"/>
  <c r="H64" i="2"/>
  <c r="I64" i="2"/>
  <c r="D8" i="3"/>
  <c r="E8" i="3"/>
  <c r="E9" i="3" l="1"/>
  <c r="E16" i="3"/>
  <c r="D9" i="3"/>
  <c r="D16" i="3"/>
  <c r="C9" i="3"/>
  <c r="I117" i="2"/>
  <c r="I95" i="2"/>
  <c r="I84" i="2"/>
  <c r="I124" i="2" s="1"/>
  <c r="I74" i="2"/>
  <c r="H117" i="2"/>
  <c r="H95" i="2"/>
  <c r="H84" i="2"/>
  <c r="H124" i="2" s="1"/>
  <c r="H74" i="2"/>
  <c r="G117" i="2"/>
  <c r="G95" i="2"/>
  <c r="G84" i="2"/>
  <c r="G124" i="2" s="1"/>
  <c r="G128" i="2" s="1"/>
  <c r="G74" i="2"/>
  <c r="I116" i="2"/>
  <c r="H12" i="3" s="1"/>
  <c r="H14" i="3" s="1"/>
  <c r="I94" i="2"/>
  <c r="I83" i="2"/>
  <c r="H7" i="3" s="1"/>
  <c r="I73" i="2"/>
  <c r="H116" i="2"/>
  <c r="G12" i="3" s="1"/>
  <c r="G14" i="3" s="1"/>
  <c r="H94" i="2"/>
  <c r="H83" i="2"/>
  <c r="G7" i="3" s="1"/>
  <c r="H73" i="2"/>
  <c r="G116" i="2"/>
  <c r="F12" i="3" s="1"/>
  <c r="G94" i="2"/>
  <c r="F10" i="3" s="1"/>
  <c r="G83" i="2"/>
  <c r="F7" i="3" s="1"/>
  <c r="F8" i="3" s="1"/>
  <c r="G73" i="2"/>
  <c r="I115" i="2"/>
  <c r="I93" i="2"/>
  <c r="I82" i="2"/>
  <c r="I122" i="2" s="1"/>
  <c r="I72" i="2"/>
  <c r="H115" i="2"/>
  <c r="H93" i="2"/>
  <c r="H82" i="2"/>
  <c r="H122" i="2" s="1"/>
  <c r="H72" i="2"/>
  <c r="G115" i="2"/>
  <c r="G93" i="2"/>
  <c r="H128" i="2" l="1"/>
  <c r="I128" i="2"/>
  <c r="H126" i="2"/>
  <c r="I126" i="2"/>
  <c r="F14" i="3"/>
  <c r="F15" i="3"/>
  <c r="G15" i="3"/>
  <c r="H15" i="3"/>
  <c r="F9" i="3"/>
  <c r="F16" i="3"/>
  <c r="H8" i="3" l="1"/>
  <c r="H9" i="3" s="1"/>
  <c r="G8" i="3"/>
  <c r="G9" i="3" l="1"/>
  <c r="G16" i="3"/>
  <c r="H16" i="3"/>
  <c r="G104" i="2" l="1"/>
</calcChain>
</file>

<file path=xl/sharedStrings.xml><?xml version="1.0" encoding="utf-8"?>
<sst xmlns="http://schemas.openxmlformats.org/spreadsheetml/2006/main" count="204" uniqueCount="89">
  <si>
    <t>Historicals</t>
  </si>
  <si>
    <t>Projections</t>
  </si>
  <si>
    <t>FYE, $'000s</t>
  </si>
  <si>
    <t>Case</t>
  </si>
  <si>
    <t>FY2023A</t>
  </si>
  <si>
    <t>FY2024A</t>
  </si>
  <si>
    <t>FY2025A</t>
  </si>
  <si>
    <t>FY2026E</t>
  </si>
  <si>
    <t>FY2027E</t>
  </si>
  <si>
    <t>FY2028E</t>
  </si>
  <si>
    <t>Rationale / Assumptions</t>
  </si>
  <si>
    <t>Revenue – Service Subscriptions</t>
  </si>
  <si>
    <t>Price (Average Annual Revenue
 per Contract)</t>
  </si>
  <si>
    <t>Bull</t>
  </si>
  <si>
    <t xml:space="preserve">Greater than 75% of existing Amelia enterprise customers (banks, hospitals, insurers, Fortune 100) will migrate to Amelia 7 with contract renewals at higher price points. The trend of increasing demand for AI will driver higher willingness to pay over the next few years. </t>
  </si>
  <si>
    <t>Base</t>
  </si>
  <si>
    <t xml:space="preserve">Amelia 7 migrations progress at a measured pace. The demand for AI drives somewhat higher willingness to pay. 5 - 7 year average contract length and high switching costs causes renewals to come at a higher price point. </t>
  </si>
  <si>
    <t>Bear</t>
  </si>
  <si>
    <t>Macro downturn forces enterprise customers to reduce discretionary AI spending (cyclicality risk from memo), delaying Amelia 7 migrations and reducing willingness to pay. Amidst this, hyperscalers undercut pricing, causing SoundHound to have essentially no pricing power.</t>
  </si>
  <si>
    <t>Quantity ( # of Active Contracts)</t>
  </si>
  <si>
    <t xml:space="preserve">Q4 FY25 set a record of 100+ new customer deals in a single quarter. Although its current customer retention rate is already high (85%), binding contracts should improve it in the next few years. The synergies from the Amelia acquisition also allows SoundHound to further expand across banking, healthcare, insurance, and Fortune 100 companies. </t>
  </si>
  <si>
    <t xml:space="preserve">Momentum moderates from Q4 FY25 record pace to ~250 net adds/year. 5 - 7 year average contract length and high switching costs improves the retention rate. </t>
  </si>
  <si>
    <t xml:space="preserve">Macro downturn forces enterprise customers to reduce discretionary AI spending (cyclicality risk from memo), delaying Amelia 7 migrations and reducing willingness to pay. Amidst this, hyperscalers undercut pricing, causing SoundHound to have essentially no pricing power. However, retention holds at around 86% due to high switching costs and long contract length. </t>
  </si>
  <si>
    <t>Revenue</t>
  </si>
  <si>
    <t>% Growth</t>
  </si>
  <si>
    <t>-</t>
  </si>
  <si>
    <t>Revenue – Product Royalties</t>
  </si>
  <si>
    <t>Price (Average Royalty 
per Unit / Year)</t>
  </si>
  <si>
    <t>New contract with the top-5 OEM from China was negotiated at premium rates of $3.50+/unit. Luxury OEM mix (Mercedes, Alfa Romeo) sustains high per-unit royalties, as these brands choose SoundHound over competitors for differentiation and pay premium. Rate reaches $3.75 by FY28 as premium automotive mix grows.</t>
  </si>
  <si>
    <t>China OEM contracts signed slightly above legacy Korea rates, while luxury OEM mix stablizes. Asia royalty rates are slightly below that of the Western market but volume compensates. Modest annual uplift as contracts renew at current market rates.</t>
  </si>
  <si>
    <t>OEM pricing pressure increases in a macroeconomic downturn. New China OEM terms are weaker than legacy Western OEM deals.</t>
  </si>
  <si>
    <t>Quantity (# of units in millions)</t>
  </si>
  <si>
    <t xml:space="preserve">New contract with the top-5 OEM from China (announced late 2025) ramps to full volume by Q2 FY26, adding ~6M incremental units. IoT/robotics agreement adds "double-digit millions of AI-powered smart devices over 2–3 years" (Yahoo Finance Dec 2025), allowing SoundHound to grow beyond vehicles/OEMs. </t>
  </si>
  <si>
    <t xml:space="preserve">China OEM partnership adds ~4M units in FY26, expanding to 26M total by FY28 as IoT deal matures. This growth will last till at least FY30 beacuse every vehicle shipped will incorporate SoundHound, which will continue for at least the next 5 - 7 years. Beyond that, OEMs are likely to renew SoundHound due to high switching costs and user stickiness. </t>
  </si>
  <si>
    <t>China partnership delayed 12–18 months by US-China geopolitical friction and regulatory approvals (low probability). Automotive production would decline in a recessionary environment, making Product Royalties vulnerable to cyclicality.</t>
  </si>
  <si>
    <t>Revenue – Monetization</t>
  </si>
  <si>
    <t>Price (Commission in %)</t>
  </si>
  <si>
    <t xml:space="preserve">FY23–25: 12% for music app (not true voice commerce commission). Rate improves to 16–18% as SoundHound's pricing power increases, comparable to food delivery platforms (15–20% benchmark). </t>
  </si>
  <si>
    <t>A more conservative approach compared to food delivery. Discounted because SoundHound splits the commission with the OEM. Gradual improvement as platform becomes more valuable to Parkopedia (parking partner)/OpenTable (food partner) due to growth in transaction volume.</t>
  </si>
  <si>
    <t>If SoundHound is unable to drive new customer volume, service providers will refuse to pay high commissions.</t>
  </si>
  <si>
    <t>Quantity (Merchandise
 Volume)</t>
  </si>
  <si>
    <t xml:space="preserve">FY23–25: $0 merchandise volume (current volume is from music app ad impressions only). Parkopedia &amp; OpenTable partnerships go live Q1 FY26 with strong consumer adoption. Drivers can now pay for parking or order food, for which the company collects a commission. As in-vehicle commerce normalizes and becomes "trendy," growth improves rapidly. </t>
  </si>
  <si>
    <t>Partnerships launch mid-FY26 after integration. Consumer habit formation is gradual as more SoundHound-equipped vehicles penetrate market.</t>
  </si>
  <si>
    <t>Voice commerce adoption much slower than expected. Tesla's screen-first model demonstrates consumers can adapt to non-voice interfaces. limiting voice commerce TAM. Restaurants and parking operators delay integration during macro downturn.</t>
  </si>
  <si>
    <t>Revenue – Total</t>
  </si>
  <si>
    <t>Costs - COGS</t>
  </si>
  <si>
    <t>COGS (% of Revenue)</t>
  </si>
  <si>
    <t xml:space="preserve">SoundHound's proprietary Polaris fully replaces third-party AI components mid-FY26. Amelia/Interactions intangible amortization ($15.9M in FY25) is completed. </t>
  </si>
  <si>
    <t xml:space="preserve">Gradual adoption of Polaris further reduces COGS. The incremental cost of a new customer is really low, so COGS will lag behind revenue as years progress. Amelia/Interactions intangible amortization ($15.9M in FY25) is completed. </t>
  </si>
  <si>
    <t xml:space="preserve">Revenue growth slowdown limits operating leverage on COGS. Polaris adoption stalls if R&amp;D is cut to preserve cash. Negotiating power might decrease in a recession too. </t>
  </si>
  <si>
    <t>COGS</t>
  </si>
  <si>
    <t>Costs - Sales &amp; Marketing</t>
  </si>
  <si>
    <t>Sales &amp; Marketing (% of Revenue)</t>
  </si>
  <si>
    <t xml:space="preserve">As SoundHound better integrates its acquisition of Interactions, it can eliminate redundant sales headcount ($20M). Due to the high lifetime value of customers, tailwinds from high AI demand, and renewal of Amelia 7 customers without marketing effort, sales and marketing will decrease despite growth in revenue. </t>
  </si>
  <si>
    <t xml:space="preserve">Stable in absolute terms as Interactions savings gradually set in. High customer retention rate, high lifetime value, and continuous demand drive revenue higher without causing SoundHound to spend on marketing. </t>
  </si>
  <si>
    <t xml:space="preserve">In a revenue miss, management increases spending to gain new contracts across different verticals, partially offsetting Interactions synergies. Competition from Amazon/Google requires higher marketing spend to acquire new customers, which it might try to do in FY26 and partially FY27. However, slowing revenues will stress its liquidity very quickly, forcing it to cut marketing significantly in FY28. </t>
  </si>
  <si>
    <t>Sales &amp; Marketing</t>
  </si>
  <si>
    <t>Costs - R&amp;D</t>
  </si>
  <si>
    <t>R&amp;D (% of Revenue)</t>
  </si>
  <si>
    <t xml:space="preserve">Management's strategy is to invest heavily into R&amp;D for the next few years for long-term growth, which will likely continue. As it gains more customers, however, it won't need to invest in OEM design wins, a meaningful portion of its R&amp;D. However, although R&amp;D will increase in dollar terms, revenue growth will outpace R&amp;D growth. </t>
  </si>
  <si>
    <t xml:space="preserve">If revenue is not growing as fast as expected, R&amp;D will naturally be elevated as a percentage of revenue because the firm can't reduce this expense immediately. However, in a sustained downturn, its  $248.5M cash balance deteriorates quickly at a $98M annual burn, forcing it to cut R&amp;D. </t>
  </si>
  <si>
    <t>R&amp;D</t>
  </si>
  <si>
    <t>Costs - G&amp;A</t>
  </si>
  <si>
    <t>G&amp;A (% of Revenue)</t>
  </si>
  <si>
    <t xml:space="preserve">Amelia/Interactions acquisitions overhead operating expenses fully absorbed. Management's strategy is to expand aggressively through acquisitions, which leads to higher G&amp;A. However, although G&amp;A will increase in dollar terms, revenue growth will outpace G&amp;A growth. </t>
  </si>
  <si>
    <t xml:space="preserve">In a downturn, the firm will likely not pursue acquisitions, leading to lower G&amp;A costs. This would be offset by rising costs from suppliers, causing G&amp;A to slowly grow in dollar terms. </t>
  </si>
  <si>
    <t>G&amp;A</t>
  </si>
  <si>
    <t>Costs – Total</t>
  </si>
  <si>
    <t>Costs</t>
  </si>
  <si>
    <t>Projections (Base Case)</t>
  </si>
  <si>
    <t>$'000s</t>
  </si>
  <si>
    <t>Service Subscriptions</t>
  </si>
  <si>
    <t>Product Royalties</t>
  </si>
  <si>
    <t>Monetization</t>
  </si>
  <si>
    <t>Total Revenue</t>
  </si>
  <si>
    <t>Cost of Revenue</t>
  </si>
  <si>
    <t>Gross Profit</t>
  </si>
  <si>
    <t>Gross Margin (%)</t>
  </si>
  <si>
    <t>Research &amp; Development</t>
  </si>
  <si>
    <t>General &amp; Administrative</t>
  </si>
  <si>
    <t>Other Operating Expenses</t>
  </si>
  <si>
    <t>Total Operating Expenses</t>
  </si>
  <si>
    <t>Operating Income (Loss)</t>
  </si>
  <si>
    <t>Operating Margin (%)</t>
  </si>
  <si>
    <t>Net Income (Loss)</t>
  </si>
  <si>
    <t>Net Margin (%)</t>
  </si>
  <si>
    <t>Diluted Shares Outstanding (000s)</t>
  </si>
  <si>
    <t>Net Loss per Diluted Share ($)</t>
  </si>
  <si>
    <t>*bear case assumes a severe recession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</si>
</sst>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quot;#,##0.0\);\-"/>
    <numFmt numFmtId="165" formatCode="#,##0;\(#,##0\);\-"/>
    <numFmt numFmtId="166" formatCode="\$#,##0;&quot;($&quot;#,##0\);\-"/>
    <numFmt numFmtId="167" formatCode="0.0%;\-0.0%;\-"/>
    <numFmt numFmtId="168" formatCode="#,##0.00;\(#,##0.00\);\-"/>
    <numFmt numFmtId="169" formatCode="#,##0.0;\(#,##0.0\);\-"/>
    <numFmt numFmtId="170" formatCode="\$#,##0.00;&quot;($&quot;#,##0.00\);\-"/>
  </numFmts>
  <fonts count="22" x14ac:knownFonts="1">
    <font>
      <sz val="11"/>
      <color theme="1"/>
      <name val="Calibri"/>
      <family val="2"/>
      <charset val="1"/>
    </font>
    <font>
      <b/>
      <sz val="9"/>
      <color rgb="FF000000"/>
      <name val="Arial"/>
      <family val="2"/>
    </font>
    <font>
      <b/>
      <sz val="9"/>
      <color rgb="FFFFFFFF"/>
      <name val="Arial"/>
      <family val="2"/>
    </font>
    <font>
      <sz val="9"/>
      <color rgb="FF000000"/>
      <name val="Arial"/>
      <family val="2"/>
    </font>
    <font>
      <b/>
      <sz val="8.5"/>
      <color rgb="FFFFFFFF"/>
      <name val="Arial"/>
      <family val="2"/>
    </font>
    <font>
      <sz val="9"/>
      <color rgb="FF0000FF"/>
      <name val="Arial"/>
      <family val="2"/>
    </font>
    <font>
      <i/>
      <sz val="8.5"/>
      <color rgb="FF555555"/>
      <name val="Arial"/>
      <family val="2"/>
    </font>
    <font>
      <b/>
      <sz val="8"/>
      <color rgb="FFFFFFFF"/>
      <name val="Arial"/>
      <family val="2"/>
    </font>
    <font>
      <sz val="9"/>
      <color rgb="FFAAAAAA"/>
      <name val="Arial"/>
      <family val="2"/>
    </font>
    <font>
      <b/>
      <sz val="8.5"/>
      <color rgb="FF000000"/>
      <name val="Arial"/>
      <family val="2"/>
    </font>
    <font>
      <b/>
      <sz val="8"/>
      <color rgb="FF000000"/>
      <name val="Arial"/>
      <family val="2"/>
    </font>
    <font>
      <b/>
      <sz val="9"/>
      <color rgb="FFFFFFFF"/>
      <name val="Arial"/>
      <family val="2"/>
    </font>
    <font>
      <sz val="9"/>
      <color rgb="FFAAAAAA"/>
      <name val="Arial"/>
      <family val="2"/>
    </font>
    <font>
      <sz val="9"/>
      <color theme="1"/>
      <name val="Arial"/>
      <family val="2"/>
    </font>
    <font>
      <sz val="9"/>
      <color rgb="FF1A2E4A"/>
      <name val="Arial"/>
      <family val="2"/>
    </font>
    <font>
      <b/>
      <sz val="9"/>
      <color rgb="FF000000"/>
      <name val="Arial"/>
      <family val="2"/>
    </font>
    <font>
      <sz val="9"/>
      <color rgb="FF000000"/>
      <name val="Arial"/>
      <family val="2"/>
    </font>
    <font>
      <i/>
      <sz val="8.5"/>
      <color rgb="FF000000"/>
      <name val="Arial"/>
      <family val="2"/>
    </font>
    <font>
      <sz val="11"/>
      <color rgb="FF000000"/>
      <name val="Calibri"/>
      <family val="2"/>
      <charset val="1"/>
    </font>
    <font>
      <b/>
      <sz val="11"/>
      <color theme="1"/>
      <name val="Calibri"/>
      <family val="2"/>
      <charset val="1"/>
    </font>
    <font>
      <b/>
      <sz val="11"/>
      <color theme="0"/>
      <name val="Calibri"/>
      <family val="2"/>
      <charset val="1"/>
    </font>
    <font>
      <b/>
      <sz val="9"/>
      <color theme="1"/>
      <name val="Arial"/>
      <family val="2"/>
    </font>
  </fonts>
  <fills count="9">
    <fill>
      <patternFill patternType="none"/>
    </fill>
    <fill>
      <patternFill patternType="gray125"/>
    </fill>
    <fill>
      <patternFill patternType="solid">
        <fgColor rgb="FF1F2D45"/>
        <bgColor rgb="FF1A2E4A"/>
      </patternFill>
    </fill>
    <fill>
      <patternFill patternType="solid">
        <fgColor rgb="FF2980B9"/>
        <bgColor rgb="FF008080"/>
      </patternFill>
    </fill>
    <fill>
      <patternFill patternType="solid">
        <fgColor rgb="FF2E4272"/>
        <bgColor rgb="FF344E6B"/>
      </patternFill>
    </fill>
    <fill>
      <patternFill patternType="solid">
        <fgColor rgb="FF344E6B"/>
        <bgColor rgb="FF2E4272"/>
      </patternFill>
    </fill>
    <fill>
      <patternFill patternType="solid">
        <fgColor rgb="FF1F2D45"/>
        <bgColor indexed="64"/>
      </patternFill>
    </fill>
    <fill>
      <patternFill patternType="solid">
        <fgColor rgb="FFF2F4F7"/>
        <bgColor indexed="64"/>
      </patternFill>
    </fill>
    <fill>
      <patternFill patternType="solid">
        <fgColor theme="0"/>
        <bgColor indexed="64"/>
      </patternFill>
    </fill>
  </fills>
  <borders count="10">
    <border>
      <left/>
      <right/>
      <top/>
      <bottom/>
      <diagonal/>
    </border>
    <border>
      <left style="thin">
        <color rgb="FFBFBFBF"/>
      </left>
      <right style="thin">
        <color rgb="FFBFBFBF"/>
      </right>
      <top style="thin">
        <color rgb="FFBFBFBF"/>
      </top>
      <bottom style="thin">
        <color rgb="FFBFBFBF"/>
      </bottom>
      <diagonal/>
    </border>
    <border>
      <left/>
      <right/>
      <top/>
      <bottom style="thin">
        <color rgb="FFBFBFBF"/>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FBFBF"/>
      </left>
      <right style="thin">
        <color rgb="FFBFBFBF"/>
      </right>
      <top/>
      <bottom style="thin">
        <color rgb="FFBFBFBF"/>
      </bottom>
      <diagonal/>
    </border>
    <border>
      <left style="dotted">
        <color rgb="FFBFBFBF"/>
      </left>
      <right style="dotted">
        <color rgb="FFBFBFBF"/>
      </right>
      <top style="dotted">
        <color rgb="FFBFBFBF"/>
      </top>
      <bottom style="dotted">
        <color rgb="FFBFBFBF"/>
      </bottom>
      <diagonal/>
    </border>
    <border>
      <left/>
      <right/>
      <top/>
      <bottom style="medium">
        <color rgb="FF000000"/>
      </bottom>
      <diagonal/>
    </border>
    <border>
      <left style="thin">
        <color rgb="FFBFBFBF"/>
      </left>
      <right style="thin">
        <color rgb="FFBFBFBF"/>
      </right>
      <top style="thin">
        <color rgb="FFBFBFBF"/>
      </top>
      <bottom/>
      <diagonal/>
    </border>
  </borders>
  <cellStyleXfs count="1">
    <xf numFmtId="0" fontId="0" fillId="0" borderId="0"/>
  </cellStyleXfs>
  <cellXfs count="110">
    <xf numFmtId="0" fontId="0" fillId="0" borderId="0" xfId="0"/>
    <xf numFmtId="0" fontId="1" fillId="0" borderId="0" xfId="0" applyFont="1"/>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left" vertical="center" wrapText="1" indent="2"/>
    </xf>
    <xf numFmtId="0" fontId="2" fillId="4" borderId="6" xfId="0" applyFont="1" applyFill="1" applyBorder="1" applyAlignment="1">
      <alignment horizontal="center" vertical="center" wrapText="1"/>
    </xf>
    <xf numFmtId="0" fontId="2" fillId="0" borderId="0" xfId="0" applyFont="1" applyAlignment="1">
      <alignment horizontal="left" vertical="center" wrapText="1" indent="1"/>
    </xf>
    <xf numFmtId="0" fontId="1" fillId="0" borderId="0" xfId="0" applyFont="1" applyAlignment="1">
      <alignment horizontal="left" vertical="center" wrapText="1" indent="1"/>
    </xf>
    <xf numFmtId="0" fontId="4" fillId="0" borderId="2" xfId="0" applyFont="1" applyBorder="1" applyAlignment="1">
      <alignment horizontal="center" vertical="center" wrapText="1"/>
    </xf>
    <xf numFmtId="0" fontId="3" fillId="0" borderId="0" xfId="0" applyFont="1" applyAlignment="1">
      <alignment vertical="center" wrapText="1" indent="2"/>
    </xf>
    <xf numFmtId="0" fontId="9" fillId="0" borderId="7" xfId="0" applyFont="1" applyBorder="1" applyAlignment="1">
      <alignment horizontal="center" vertical="center" wrapText="1"/>
    </xf>
    <xf numFmtId="164" fontId="5" fillId="0" borderId="7" xfId="0" applyNumberFormat="1" applyFont="1" applyBorder="1" applyAlignment="1">
      <alignment horizontal="right" vertical="center"/>
    </xf>
    <xf numFmtId="164" fontId="3" fillId="0" borderId="7" xfId="0" applyNumberFormat="1" applyFont="1" applyBorder="1" applyAlignment="1">
      <alignment horizontal="right" vertical="center"/>
    </xf>
    <xf numFmtId="0" fontId="9" fillId="0" borderId="0" xfId="0" applyFont="1" applyAlignment="1">
      <alignment horizontal="center" vertical="center" wrapText="1"/>
    </xf>
    <xf numFmtId="164" fontId="5" fillId="0" borderId="0" xfId="0" applyNumberFormat="1" applyFont="1" applyAlignment="1">
      <alignment horizontal="right" vertical="center"/>
    </xf>
    <xf numFmtId="165" fontId="5" fillId="0" borderId="7" xfId="0" applyNumberFormat="1" applyFont="1" applyBorder="1" applyAlignment="1">
      <alignment horizontal="right" vertical="center"/>
    </xf>
    <xf numFmtId="0" fontId="11" fillId="5" borderId="1" xfId="0" applyFont="1" applyFill="1" applyBorder="1" applyAlignment="1">
      <alignment horizontal="center" vertical="center" wrapText="1"/>
    </xf>
    <xf numFmtId="0" fontId="11" fillId="0" borderId="0" xfId="0" applyFont="1" applyAlignment="1">
      <alignment horizontal="left" vertical="center" wrapText="1" indent="1"/>
    </xf>
    <xf numFmtId="0" fontId="13" fillId="0" borderId="0" xfId="0" applyFont="1"/>
    <xf numFmtId="0" fontId="14" fillId="0" borderId="7" xfId="0" applyFont="1" applyBorder="1" applyAlignment="1">
      <alignment horizontal="left" vertical="center" wrapText="1" indent="1"/>
    </xf>
    <xf numFmtId="0" fontId="14" fillId="0" borderId="0" xfId="0" applyFont="1" applyAlignment="1">
      <alignment horizontal="left" vertical="center" wrapText="1" indent="1"/>
    </xf>
    <xf numFmtId="165" fontId="5" fillId="0" borderId="0" xfId="0" applyNumberFormat="1" applyFont="1" applyAlignment="1">
      <alignment horizontal="right" vertical="center"/>
    </xf>
    <xf numFmtId="0" fontId="1" fillId="0" borderId="0" xfId="0" applyFont="1" applyAlignment="1">
      <alignment vertical="center" wrapText="1" indent="2"/>
    </xf>
    <xf numFmtId="166" fontId="5" fillId="0" borderId="2" xfId="0" applyNumberFormat="1" applyFont="1" applyBorder="1" applyAlignment="1">
      <alignment horizontal="right" vertical="center"/>
    </xf>
    <xf numFmtId="0" fontId="14" fillId="0" borderId="2" xfId="0" applyFont="1" applyBorder="1" applyAlignment="1">
      <alignment horizontal="left" vertical="center" wrapText="1" indent="1"/>
    </xf>
    <xf numFmtId="166" fontId="5" fillId="0" borderId="7" xfId="0" applyNumberFormat="1" applyFont="1" applyBorder="1" applyAlignment="1">
      <alignment horizontal="right" vertical="center"/>
    </xf>
    <xf numFmtId="0" fontId="6" fillId="0" borderId="0" xfId="0" applyFont="1" applyAlignment="1">
      <alignment vertical="center" wrapText="1" indent="3"/>
    </xf>
    <xf numFmtId="166" fontId="5" fillId="0" borderId="0" xfId="0" applyNumberFormat="1" applyFont="1" applyAlignment="1">
      <alignment horizontal="right" vertical="center"/>
    </xf>
    <xf numFmtId="166" fontId="1" fillId="0" borderId="0" xfId="0" applyNumberFormat="1" applyFont="1" applyAlignment="1">
      <alignment horizontal="right" vertical="center"/>
    </xf>
    <xf numFmtId="0" fontId="6" fillId="0" borderId="0" xfId="0" applyFont="1" applyAlignment="1">
      <alignment vertical="center" indent="3"/>
    </xf>
    <xf numFmtId="0" fontId="10" fillId="0" borderId="7" xfId="0" applyFont="1" applyBorder="1" applyAlignment="1">
      <alignment horizontal="center" vertical="center" wrapText="1"/>
    </xf>
    <xf numFmtId="0" fontId="8" fillId="0" borderId="7" xfId="0" applyFont="1" applyBorder="1" applyAlignment="1">
      <alignment horizontal="right" vertical="center"/>
    </xf>
    <xf numFmtId="167" fontId="3" fillId="0" borderId="7" xfId="0" applyNumberFormat="1" applyFont="1" applyBorder="1" applyAlignment="1">
      <alignment horizontal="right" vertical="center"/>
    </xf>
    <xf numFmtId="166" fontId="3" fillId="0" borderId="7" xfId="0" applyNumberFormat="1" applyFont="1" applyBorder="1" applyAlignment="1">
      <alignment horizontal="right" vertical="center"/>
    </xf>
    <xf numFmtId="165" fontId="3" fillId="0" borderId="7" xfId="0" applyNumberFormat="1" applyFont="1" applyBorder="1" applyAlignment="1">
      <alignment horizontal="right" vertical="center"/>
    </xf>
    <xf numFmtId="165" fontId="3" fillId="0" borderId="0" xfId="0" applyNumberFormat="1" applyFont="1" applyAlignment="1">
      <alignment horizontal="right" vertical="center"/>
    </xf>
    <xf numFmtId="166" fontId="3" fillId="0" borderId="0" xfId="0" applyNumberFormat="1" applyFont="1" applyAlignment="1">
      <alignment horizontal="right" vertical="center"/>
    </xf>
    <xf numFmtId="0" fontId="12" fillId="0" borderId="0" xfId="0" applyFont="1" applyAlignment="1">
      <alignment horizontal="right" vertical="center"/>
    </xf>
    <xf numFmtId="0" fontId="10" fillId="0" borderId="0" xfId="0" applyFont="1" applyAlignment="1">
      <alignment horizontal="center" vertical="center" wrapText="1"/>
    </xf>
    <xf numFmtId="0" fontId="8" fillId="0" borderId="0" xfId="0" applyFont="1" applyAlignment="1">
      <alignment horizontal="right" vertical="center"/>
    </xf>
    <xf numFmtId="167" fontId="3" fillId="0" borderId="0" xfId="0" applyNumberFormat="1" applyFont="1" applyAlignment="1">
      <alignment horizontal="right" vertical="center"/>
    </xf>
    <xf numFmtId="0" fontId="15" fillId="0" borderId="0" xfId="0" applyFont="1" applyAlignment="1">
      <alignment horizontal="left" vertical="center" indent="1"/>
    </xf>
    <xf numFmtId="168" fontId="3" fillId="0" borderId="7" xfId="0" applyNumberFormat="1" applyFont="1" applyBorder="1" applyAlignment="1">
      <alignment horizontal="right" vertical="center"/>
    </xf>
    <xf numFmtId="168" fontId="5" fillId="0" borderId="7" xfId="0" applyNumberFormat="1" applyFont="1" applyBorder="1" applyAlignment="1">
      <alignment horizontal="right" vertical="center"/>
    </xf>
    <xf numFmtId="169" fontId="5" fillId="0" borderId="7" xfId="0" applyNumberFormat="1" applyFont="1" applyBorder="1" applyAlignment="1">
      <alignment horizontal="right" vertical="center"/>
    </xf>
    <xf numFmtId="0" fontId="15" fillId="0" borderId="0" xfId="0" applyFont="1" applyAlignment="1">
      <alignment vertical="center" indent="2"/>
    </xf>
    <xf numFmtId="168" fontId="3" fillId="0" borderId="0" xfId="0" applyNumberFormat="1" applyFont="1" applyAlignment="1">
      <alignment horizontal="right" vertical="center"/>
    </xf>
    <xf numFmtId="168" fontId="5" fillId="0" borderId="0" xfId="0" applyNumberFormat="1" applyFont="1" applyAlignment="1">
      <alignment horizontal="right" vertical="center"/>
    </xf>
    <xf numFmtId="164" fontId="3" fillId="0" borderId="0" xfId="0" applyNumberFormat="1" applyFont="1" applyAlignment="1">
      <alignment horizontal="right" vertical="center"/>
    </xf>
    <xf numFmtId="0" fontId="9" fillId="0" borderId="0" xfId="0" applyFont="1" applyAlignment="1">
      <alignment vertical="center" wrapText="1"/>
    </xf>
    <xf numFmtId="0" fontId="1" fillId="0" borderId="0" xfId="0" applyFont="1" applyAlignment="1">
      <alignment vertical="center" wrapText="1" indent="1"/>
    </xf>
    <xf numFmtId="0" fontId="1" fillId="0" borderId="0" xfId="0" applyFont="1" applyAlignment="1">
      <alignment vertical="center" indent="1"/>
    </xf>
    <xf numFmtId="169" fontId="3" fillId="0" borderId="7" xfId="0" applyNumberFormat="1" applyFont="1" applyBorder="1" applyAlignment="1">
      <alignment horizontal="right" vertical="center"/>
    </xf>
    <xf numFmtId="166" fontId="3" fillId="0" borderId="2" xfId="0" applyNumberFormat="1" applyFont="1" applyBorder="1" applyAlignment="1">
      <alignment horizontal="right" vertical="center"/>
    </xf>
    <xf numFmtId="169" fontId="3" fillId="0" borderId="0" xfId="0" applyNumberFormat="1" applyFont="1" applyAlignment="1">
      <alignment horizontal="right" vertical="center"/>
    </xf>
    <xf numFmtId="169" fontId="5" fillId="0" borderId="0" xfId="0" applyNumberFormat="1" applyFont="1" applyAlignment="1">
      <alignment horizontal="right" vertical="center"/>
    </xf>
    <xf numFmtId="0" fontId="16" fillId="0" borderId="0" xfId="0" applyFont="1" applyAlignment="1">
      <alignment horizontal="left" vertical="center" wrapText="1" indent="1"/>
    </xf>
    <xf numFmtId="0" fontId="16" fillId="0" borderId="0" xfId="0" applyFont="1" applyAlignment="1">
      <alignment horizontal="right" vertical="center"/>
    </xf>
    <xf numFmtId="0" fontId="17" fillId="0" borderId="0" xfId="0" applyFont="1" applyAlignment="1">
      <alignment horizontal="left" vertical="center" wrapText="1" indent="3"/>
    </xf>
    <xf numFmtId="0" fontId="3" fillId="0" borderId="0" xfId="0" applyFont="1" applyAlignment="1">
      <alignment horizontal="right" vertical="center"/>
    </xf>
    <xf numFmtId="0" fontId="3" fillId="0" borderId="7" xfId="0" applyFont="1" applyBorder="1" applyAlignment="1">
      <alignment horizontal="right" vertical="center"/>
    </xf>
    <xf numFmtId="0" fontId="17" fillId="0" borderId="0" xfId="0" applyFont="1" applyAlignment="1">
      <alignment vertical="center" indent="3"/>
    </xf>
    <xf numFmtId="166" fontId="3" fillId="7" borderId="7" xfId="0" applyNumberFormat="1" applyFont="1" applyFill="1" applyBorder="1" applyAlignment="1">
      <alignment horizontal="right" vertical="center"/>
    </xf>
    <xf numFmtId="167" fontId="3" fillId="7" borderId="7" xfId="0" applyNumberFormat="1" applyFont="1" applyFill="1" applyBorder="1" applyAlignment="1">
      <alignment horizontal="right" vertical="center"/>
    </xf>
    <xf numFmtId="167" fontId="5" fillId="0" borderId="7" xfId="0" applyNumberFormat="1" applyFont="1" applyBorder="1" applyAlignment="1">
      <alignment horizontal="right" vertical="center"/>
    </xf>
    <xf numFmtId="0" fontId="0" fillId="0" borderId="0" xfId="0" applyAlignment="1">
      <alignment horizontal="left"/>
    </xf>
    <xf numFmtId="0" fontId="1" fillId="0" borderId="0" xfId="0" applyFont="1" applyAlignment="1">
      <alignment horizontal="left"/>
    </xf>
    <xf numFmtId="0" fontId="2" fillId="0" borderId="0" xfId="0" applyFont="1" applyAlignment="1">
      <alignment horizontal="left" vertical="center" wrapText="1"/>
    </xf>
    <xf numFmtId="0" fontId="15"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0" fontId="18" fillId="0" borderId="0" xfId="0" applyFont="1"/>
    <xf numFmtId="0" fontId="1" fillId="0" borderId="0" xfId="0" applyFont="1" applyAlignment="1">
      <alignment vertical="center" wrapText="1"/>
    </xf>
    <xf numFmtId="0" fontId="6" fillId="0" borderId="0" xfId="0" applyFont="1" applyAlignment="1">
      <alignment vertical="center" wrapText="1" indent="1"/>
    </xf>
    <xf numFmtId="0" fontId="3" fillId="0" borderId="0" xfId="0" applyFont="1" applyAlignment="1">
      <alignment vertical="center" wrapText="1"/>
    </xf>
    <xf numFmtId="0" fontId="15" fillId="0" borderId="0" xfId="0" applyFont="1"/>
    <xf numFmtId="0" fontId="16" fillId="0" borderId="7" xfId="0" applyFont="1" applyBorder="1" applyAlignment="1">
      <alignment horizontal="left" vertical="center" wrapText="1" indent="1"/>
    </xf>
    <xf numFmtId="10" fontId="3" fillId="0" borderId="7" xfId="0" applyNumberFormat="1" applyFont="1" applyBorder="1" applyAlignment="1">
      <alignment horizontal="right" vertical="center"/>
    </xf>
    <xf numFmtId="166" fontId="0" fillId="0" borderId="0" xfId="0" applyNumberFormat="1"/>
    <xf numFmtId="166" fontId="3" fillId="8" borderId="2" xfId="0" applyNumberFormat="1" applyFont="1" applyFill="1" applyBorder="1" applyAlignment="1">
      <alignment horizontal="right" vertical="center"/>
    </xf>
    <xf numFmtId="166" fontId="1" fillId="8" borderId="2" xfId="0" applyNumberFormat="1" applyFont="1" applyFill="1" applyBorder="1" applyAlignment="1">
      <alignment horizontal="right" vertical="center"/>
    </xf>
    <xf numFmtId="166" fontId="1" fillId="8" borderId="8" xfId="0" applyNumberFormat="1" applyFont="1" applyFill="1" applyBorder="1" applyAlignment="1">
      <alignment horizontal="right" vertical="center"/>
    </xf>
    <xf numFmtId="167" fontId="3" fillId="8" borderId="8" xfId="0" applyNumberFormat="1" applyFont="1" applyFill="1" applyBorder="1" applyAlignment="1">
      <alignment horizontal="right" vertical="center"/>
    </xf>
    <xf numFmtId="167" fontId="5" fillId="8" borderId="8" xfId="0" applyNumberFormat="1" applyFont="1" applyFill="1" applyBorder="1" applyAlignment="1">
      <alignment horizontal="right" vertical="center"/>
    </xf>
    <xf numFmtId="166" fontId="3" fillId="7" borderId="2" xfId="0" applyNumberFormat="1" applyFont="1" applyFill="1" applyBorder="1" applyAlignment="1">
      <alignment horizontal="right" vertical="center"/>
    </xf>
    <xf numFmtId="0" fontId="1" fillId="0" borderId="8" xfId="0" applyFont="1" applyBorder="1" applyAlignment="1">
      <alignment horizontal="left" vertical="center" wrapText="1"/>
    </xf>
    <xf numFmtId="0" fontId="3" fillId="0" borderId="8" xfId="0" applyFont="1" applyBorder="1" applyAlignment="1">
      <alignment horizontal="left" vertical="center" wrapText="1"/>
    </xf>
    <xf numFmtId="0" fontId="2" fillId="2" borderId="9" xfId="0" applyFont="1" applyFill="1" applyBorder="1" applyAlignment="1">
      <alignment horizontal="left" vertical="center" wrapText="1" indent="1"/>
    </xf>
    <xf numFmtId="167" fontId="3" fillId="8" borderId="0" xfId="0" applyNumberFormat="1" applyFont="1" applyFill="1" applyAlignment="1">
      <alignment horizontal="right" vertical="center"/>
    </xf>
    <xf numFmtId="170" fontId="3" fillId="8" borderId="2" xfId="0" applyNumberFormat="1" applyFont="1" applyFill="1" applyBorder="1" applyAlignment="1">
      <alignment horizontal="right" vertical="center"/>
    </xf>
    <xf numFmtId="166" fontId="3" fillId="8" borderId="8" xfId="0" applyNumberFormat="1" applyFont="1" applyFill="1" applyBorder="1" applyAlignment="1">
      <alignment horizontal="right" vertical="center"/>
    </xf>
    <xf numFmtId="1" fontId="3" fillId="8" borderId="2" xfId="0" applyNumberFormat="1" applyFont="1" applyFill="1" applyBorder="1" applyAlignment="1">
      <alignment horizontal="right" vertical="center"/>
    </xf>
    <xf numFmtId="0" fontId="19" fillId="0" borderId="0" xfId="0" applyFont="1"/>
    <xf numFmtId="0" fontId="20" fillId="0" borderId="2" xfId="0" applyFont="1" applyBorder="1"/>
    <xf numFmtId="0" fontId="21" fillId="0" borderId="0" xfId="0" applyFont="1"/>
    <xf numFmtId="0" fontId="20" fillId="8" borderId="5" xfId="0" applyFont="1" applyFill="1" applyBorder="1"/>
    <xf numFmtId="0" fontId="2" fillId="4" borderId="0" xfId="0" applyFont="1" applyFill="1" applyAlignment="1">
      <alignment horizontal="left" vertical="center" wrapText="1" indent="1"/>
    </xf>
    <xf numFmtId="0" fontId="20" fillId="6" borderId="2" xfId="0" applyFont="1" applyFill="1" applyBorder="1" applyAlignment="1">
      <alignment horizontal="center"/>
    </xf>
    <xf numFmtId="0" fontId="20" fillId="6" borderId="3" xfId="0" applyFont="1" applyFill="1" applyBorder="1" applyAlignment="1">
      <alignment horizontal="center"/>
    </xf>
    <xf numFmtId="0" fontId="20" fillId="6" borderId="4" xfId="0" applyFont="1" applyFill="1" applyBorder="1" applyAlignment="1">
      <alignment horizontal="center"/>
    </xf>
    <xf numFmtId="0" fontId="20" fillId="6" borderId="5" xfId="0" applyFont="1" applyFill="1" applyBorder="1" applyAlignment="1">
      <alignment horizontal="center"/>
    </xf>
    <xf numFmtId="0" fontId="3"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6E1010"/>
      <rgbColor rgb="FF008000"/>
      <rgbColor rgb="FF000080"/>
      <rgbColor rgb="FF7D6608"/>
      <rgbColor rgb="FF800080"/>
      <rgbColor rgb="FF2980B9"/>
      <rgbColor rgb="FFBFBFBF"/>
      <rgbColor rgb="FF888888"/>
      <rgbColor rgb="FF9999FF"/>
      <rgbColor rgb="FF993366"/>
      <rgbColor rgb="FFFDEBD0"/>
      <rgbColor rgb="FFEEF4FB"/>
      <rgbColor rgb="FF660066"/>
      <rgbColor rgb="FFFF8080"/>
      <rgbColor rgb="FF344E6B"/>
      <rgbColor rgb="FFD6E4F0"/>
      <rgbColor rgb="FF000080"/>
      <rgbColor rgb="FFFF00FF"/>
      <rgbColor rgb="FFFFFF00"/>
      <rgbColor rgb="FF00FFFF"/>
      <rgbColor rgb="FF800080"/>
      <rgbColor rgb="FF800000"/>
      <rgbColor rgb="FF008080"/>
      <rgbColor rgb="FF0000FF"/>
      <rgbColor rgb="FF00CCFF"/>
      <rgbColor rgb="FFF2F4F7"/>
      <rgbColor rgb="FFD5F5E3"/>
      <rgbColor rgb="FFFDF2F8"/>
      <rgbColor rgb="FFA0B8D4"/>
      <rgbColor rgb="FFFF99CC"/>
      <rgbColor rgb="FFCC99FF"/>
      <rgbColor rgb="FFFADBD8"/>
      <rgbColor rgb="FF3366FF"/>
      <rgbColor rgb="FF33CCCC"/>
      <rgbColor rgb="FF99CC00"/>
      <rgbColor rgb="FFFFCC00"/>
      <rgbColor rgb="FFFF9900"/>
      <rgbColor rgb="FFFF6600"/>
      <rgbColor rgb="FF555555"/>
      <rgbColor rgb="FFAAAAAA"/>
      <rgbColor rgb="FF1A2E4A"/>
      <rgbColor rgb="FF27AE60"/>
      <rgbColor rgb="FF444444"/>
      <rgbColor rgb="FF1A4731"/>
      <rgbColor rgb="FFC0392B"/>
      <rgbColor rgb="FF993366"/>
      <rgbColor rgb="FF2E4272"/>
      <rgbColor rgb="FF1F2D45"/>
      <rgbColor rgb="00003366"/>
      <rgbColor rgb="00339966"/>
      <rgbColor rgb="00003300"/>
      <rgbColor rgb="00333300"/>
      <rgbColor rgb="00993300"/>
      <rgbColor rgb="00993366"/>
      <rgbColor rgb="00333399"/>
      <rgbColor rgb="00333333"/>
    </indexedColors>
    <mruColors>
      <color rgb="FFBFBFBF"/>
      <color rgb="FFF2F4F7"/>
      <color rgb="FF0000FF"/>
      <color rgb="FFFFFFFF"/>
      <color rgb="FF2E4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pane ySplit="2" topLeftCell="A3" activePane="bottomLeft" state="frozen"/>
      <selection pane="bottomLeft" activeCell="B92" sqref="B92"/>
    </sheetView>
  </sheetViews>
  <sheetFormatPr baseColWidth="10" defaultColWidth="8.6640625" defaultRowHeight="15" x14ac:dyDescent="0.2"/>
  <cols>
    <col min="1" max="1" width="2" customWidth="1"/>
    <col min="2" max="2" width="29.5" customWidth="1"/>
    <col min="3" max="3" width="8" customWidth="1"/>
    <col min="4" max="6" width="12" customWidth="1"/>
    <col min="7" max="9" width="13" customWidth="1"/>
    <col min="10" max="10" width="122.33203125" style="20" customWidth="1"/>
    <col min="11" max="11" width="2" customWidth="1"/>
  </cols>
  <sheetData>
    <row r="1" spans="1:10" s="98" customFormat="1" x14ac:dyDescent="0.2">
      <c r="C1" s="99"/>
      <c r="D1" s="103" t="s">
        <v>0</v>
      </c>
      <c r="E1" s="103"/>
      <c r="F1" s="103"/>
      <c r="G1" s="104" t="s">
        <v>1</v>
      </c>
      <c r="H1" s="105"/>
      <c r="I1" s="106"/>
      <c r="J1" s="100"/>
    </row>
    <row r="2" spans="1:10" s="98" customFormat="1" x14ac:dyDescent="0.2">
      <c r="B2" s="2" t="s">
        <v>2</v>
      </c>
      <c r="C2" s="3" t="s">
        <v>3</v>
      </c>
      <c r="D2" s="4" t="s">
        <v>4</v>
      </c>
      <c r="E2" s="4" t="s">
        <v>5</v>
      </c>
      <c r="F2" s="4" t="s">
        <v>6</v>
      </c>
      <c r="G2" s="7" t="s">
        <v>7</v>
      </c>
      <c r="H2" s="7" t="s">
        <v>8</v>
      </c>
      <c r="I2" s="7" t="s">
        <v>9</v>
      </c>
      <c r="J2" s="18" t="s">
        <v>10</v>
      </c>
    </row>
    <row r="3" spans="1:10" x14ac:dyDescent="0.2">
      <c r="B3" s="102" t="s">
        <v>11</v>
      </c>
      <c r="C3" s="102"/>
      <c r="D3" s="102"/>
      <c r="E3" s="102"/>
      <c r="F3" s="102"/>
      <c r="G3" s="102"/>
      <c r="H3" s="102"/>
      <c r="I3" s="102"/>
      <c r="J3" s="102"/>
    </row>
    <row r="4" spans="1:10" x14ac:dyDescent="0.2">
      <c r="A4" s="53" t="s">
        <v>12</v>
      </c>
      <c r="B4" s="53"/>
      <c r="C4" s="52"/>
      <c r="D4" s="8"/>
      <c r="E4" s="8"/>
      <c r="F4" s="8"/>
      <c r="G4" s="8"/>
      <c r="H4" s="8"/>
      <c r="I4" s="8"/>
      <c r="J4" s="19"/>
    </row>
    <row r="5" spans="1:10" ht="26" x14ac:dyDescent="0.2">
      <c r="B5" s="11"/>
      <c r="C5" s="12" t="s">
        <v>13</v>
      </c>
      <c r="D5" s="14">
        <v>97</v>
      </c>
      <c r="E5" s="14">
        <v>141</v>
      </c>
      <c r="F5" s="14">
        <v>157</v>
      </c>
      <c r="G5" s="13">
        <v>180</v>
      </c>
      <c r="H5" s="13">
        <v>200</v>
      </c>
      <c r="I5" s="13">
        <v>220</v>
      </c>
      <c r="J5" s="21" t="s">
        <v>14</v>
      </c>
    </row>
    <row r="6" spans="1:10" ht="26" x14ac:dyDescent="0.2">
      <c r="B6" s="11"/>
      <c r="C6" s="12" t="s">
        <v>15</v>
      </c>
      <c r="D6" s="14">
        <v>97</v>
      </c>
      <c r="E6" s="14">
        <v>141</v>
      </c>
      <c r="F6" s="14">
        <v>157</v>
      </c>
      <c r="G6" s="13">
        <v>170</v>
      </c>
      <c r="H6" s="13">
        <v>190</v>
      </c>
      <c r="I6" s="13">
        <v>210</v>
      </c>
      <c r="J6" s="21" t="s">
        <v>16</v>
      </c>
    </row>
    <row r="7" spans="1:10" ht="26" x14ac:dyDescent="0.2">
      <c r="B7" s="11"/>
      <c r="C7" s="12" t="s">
        <v>17</v>
      </c>
      <c r="D7" s="14">
        <v>97</v>
      </c>
      <c r="E7" s="14">
        <v>141</v>
      </c>
      <c r="F7" s="14">
        <v>157</v>
      </c>
      <c r="G7" s="13">
        <v>160</v>
      </c>
      <c r="H7" s="13">
        <v>165</v>
      </c>
      <c r="I7" s="13">
        <v>170</v>
      </c>
      <c r="J7" s="21" t="s">
        <v>18</v>
      </c>
    </row>
    <row r="8" spans="1:10" x14ac:dyDescent="0.2">
      <c r="B8" s="11"/>
      <c r="C8" s="15"/>
      <c r="D8" s="50"/>
      <c r="E8" s="50"/>
      <c r="F8" s="50"/>
      <c r="G8" s="16"/>
      <c r="H8" s="16"/>
      <c r="I8" s="16"/>
      <c r="J8" s="22"/>
    </row>
    <row r="9" spans="1:10" x14ac:dyDescent="0.2">
      <c r="B9" s="74" t="s">
        <v>19</v>
      </c>
      <c r="C9" s="15"/>
      <c r="D9" s="16"/>
      <c r="E9" s="16"/>
      <c r="F9" s="16"/>
      <c r="G9" s="16"/>
      <c r="H9" s="16"/>
      <c r="I9" s="16"/>
      <c r="J9" s="22"/>
    </row>
    <row r="10" spans="1:10" ht="39" x14ac:dyDescent="0.2">
      <c r="B10" s="11"/>
      <c r="C10" s="12" t="s">
        <v>13</v>
      </c>
      <c r="D10" s="36">
        <v>20</v>
      </c>
      <c r="E10" s="36">
        <v>400</v>
      </c>
      <c r="F10" s="36">
        <v>850</v>
      </c>
      <c r="G10" s="17">
        <v>1250</v>
      </c>
      <c r="H10" s="17">
        <v>1750</v>
      </c>
      <c r="I10" s="17">
        <v>2300</v>
      </c>
      <c r="J10" s="21" t="s">
        <v>20</v>
      </c>
    </row>
    <row r="11" spans="1:10" x14ac:dyDescent="0.2">
      <c r="B11" s="11"/>
      <c r="C11" s="12" t="s">
        <v>15</v>
      </c>
      <c r="D11" s="36">
        <v>20</v>
      </c>
      <c r="E11" s="36">
        <v>400</v>
      </c>
      <c r="F11" s="36">
        <v>850</v>
      </c>
      <c r="G11" s="17">
        <v>1175</v>
      </c>
      <c r="H11" s="17">
        <v>1500</v>
      </c>
      <c r="I11" s="17">
        <v>1900</v>
      </c>
      <c r="J11" s="21" t="s">
        <v>21</v>
      </c>
    </row>
    <row r="12" spans="1:10" ht="39" x14ac:dyDescent="0.2">
      <c r="B12" s="11"/>
      <c r="C12" s="12" t="s">
        <v>17</v>
      </c>
      <c r="D12" s="36">
        <v>20</v>
      </c>
      <c r="E12" s="36">
        <v>400</v>
      </c>
      <c r="F12" s="36">
        <v>850</v>
      </c>
      <c r="G12" s="17">
        <v>1070</v>
      </c>
      <c r="H12" s="17">
        <v>1300</v>
      </c>
      <c r="I12" s="17">
        <v>1500</v>
      </c>
      <c r="J12" s="21" t="s">
        <v>22</v>
      </c>
    </row>
    <row r="13" spans="1:10" x14ac:dyDescent="0.2">
      <c r="B13" s="11"/>
      <c r="C13" s="15"/>
      <c r="D13" s="37"/>
      <c r="E13" s="37"/>
      <c r="F13" s="37"/>
      <c r="G13" s="23"/>
      <c r="H13" s="23"/>
      <c r="I13" s="23"/>
      <c r="J13" s="22"/>
    </row>
    <row r="14" spans="1:10" ht="15" customHeight="1" x14ac:dyDescent="0.2">
      <c r="B14" s="108" t="s">
        <v>23</v>
      </c>
      <c r="C14" s="15"/>
      <c r="D14" s="37"/>
      <c r="E14" s="37"/>
      <c r="F14" s="37"/>
      <c r="G14" s="23"/>
      <c r="H14" s="23"/>
      <c r="I14" s="23"/>
      <c r="J14" s="22"/>
    </row>
    <row r="15" spans="1:10" x14ac:dyDescent="0.2">
      <c r="B15" s="24"/>
      <c r="C15" s="12" t="s">
        <v>13</v>
      </c>
      <c r="D15" s="35">
        <v>1940</v>
      </c>
      <c r="E15" s="35">
        <v>56347</v>
      </c>
      <c r="F15" s="35">
        <v>133547</v>
      </c>
      <c r="G15" s="64">
        <f t="shared" ref="G15:I17" si="0">G5*G10</f>
        <v>225000</v>
      </c>
      <c r="H15" s="64">
        <f t="shared" si="0"/>
        <v>350000</v>
      </c>
      <c r="I15" s="64">
        <f t="shared" si="0"/>
        <v>506000</v>
      </c>
      <c r="J15" s="22"/>
    </row>
    <row r="16" spans="1:10" x14ac:dyDescent="0.2">
      <c r="B16" s="24"/>
      <c r="C16" s="12" t="s">
        <v>15</v>
      </c>
      <c r="D16" s="35">
        <v>1940</v>
      </c>
      <c r="E16" s="35">
        <v>56347</v>
      </c>
      <c r="F16" s="35">
        <v>133547</v>
      </c>
      <c r="G16" s="64">
        <f t="shared" si="0"/>
        <v>199750</v>
      </c>
      <c r="H16" s="64">
        <f t="shared" si="0"/>
        <v>285000</v>
      </c>
      <c r="I16" s="64">
        <f t="shared" si="0"/>
        <v>399000</v>
      </c>
      <c r="J16" s="22"/>
    </row>
    <row r="17" spans="1:10" x14ac:dyDescent="0.2">
      <c r="B17" s="24"/>
      <c r="C17" s="12" t="s">
        <v>17</v>
      </c>
      <c r="D17" s="35">
        <v>1940</v>
      </c>
      <c r="E17" s="35">
        <v>56347</v>
      </c>
      <c r="F17" s="35">
        <v>133547</v>
      </c>
      <c r="G17" s="64">
        <f t="shared" si="0"/>
        <v>171200</v>
      </c>
      <c r="H17" s="64">
        <f t="shared" si="0"/>
        <v>214500</v>
      </c>
      <c r="I17" s="64">
        <f t="shared" si="0"/>
        <v>255000</v>
      </c>
      <c r="J17" s="22"/>
    </row>
    <row r="18" spans="1:10" x14ac:dyDescent="0.2">
      <c r="B18" s="24"/>
      <c r="C18" s="15"/>
      <c r="D18" s="38"/>
      <c r="E18" s="38"/>
      <c r="F18" s="38"/>
      <c r="G18" s="38"/>
      <c r="H18" s="38"/>
      <c r="I18" s="38"/>
      <c r="J18" s="22"/>
    </row>
    <row r="19" spans="1:10" ht="15" customHeight="1" x14ac:dyDescent="0.2">
      <c r="B19" s="108" t="s">
        <v>24</v>
      </c>
      <c r="C19" s="15"/>
      <c r="D19" s="38"/>
      <c r="E19" s="38"/>
      <c r="F19" s="38"/>
      <c r="G19" s="30"/>
      <c r="H19" s="30"/>
      <c r="I19" s="30"/>
      <c r="J19" s="22"/>
    </row>
    <row r="20" spans="1:10" x14ac:dyDescent="0.2">
      <c r="C20" s="32" t="s">
        <v>13</v>
      </c>
      <c r="D20" s="33" t="s">
        <v>25</v>
      </c>
      <c r="E20" s="34">
        <f t="shared" ref="E20:I22" si="1">IFERROR(E15/D15-1,"-")</f>
        <v>28.044845360824741</v>
      </c>
      <c r="F20" s="34">
        <f t="shared" si="1"/>
        <v>1.3700818144710456</v>
      </c>
      <c r="G20" s="65">
        <f t="shared" si="1"/>
        <v>0.68480010782720679</v>
      </c>
      <c r="H20" s="65">
        <f t="shared" si="1"/>
        <v>0.55555555555555558</v>
      </c>
      <c r="I20" s="65">
        <f t="shared" si="1"/>
        <v>0.44571428571428573</v>
      </c>
      <c r="J20" s="39" t="s">
        <v>25</v>
      </c>
    </row>
    <row r="21" spans="1:10" x14ac:dyDescent="0.2">
      <c r="B21" s="28"/>
      <c r="C21" s="32" t="s">
        <v>15</v>
      </c>
      <c r="D21" s="33" t="s">
        <v>25</v>
      </c>
      <c r="E21" s="34">
        <f t="shared" si="1"/>
        <v>28.044845360824741</v>
      </c>
      <c r="F21" s="34">
        <f t="shared" si="1"/>
        <v>1.3700818144710456</v>
      </c>
      <c r="G21" s="65">
        <f t="shared" si="1"/>
        <v>0.49572809572659815</v>
      </c>
      <c r="H21" s="65">
        <f t="shared" si="1"/>
        <v>0.42678347934918648</v>
      </c>
      <c r="I21" s="65">
        <f t="shared" si="1"/>
        <v>0.39999999999999991</v>
      </c>
      <c r="J21" s="39" t="s">
        <v>25</v>
      </c>
    </row>
    <row r="22" spans="1:10" x14ac:dyDescent="0.2">
      <c r="B22" s="28"/>
      <c r="C22" s="32" t="s">
        <v>17</v>
      </c>
      <c r="D22" s="33" t="s">
        <v>25</v>
      </c>
      <c r="E22" s="34">
        <f t="shared" si="1"/>
        <v>28.044845360824741</v>
      </c>
      <c r="F22" s="34">
        <f t="shared" si="1"/>
        <v>1.3700818144710456</v>
      </c>
      <c r="G22" s="65">
        <f t="shared" si="1"/>
        <v>0.28194568204452364</v>
      </c>
      <c r="H22" s="65">
        <f t="shared" si="1"/>
        <v>0.25292056074766345</v>
      </c>
      <c r="I22" s="65">
        <f t="shared" si="1"/>
        <v>0.18881118881118875</v>
      </c>
      <c r="J22" s="39" t="s">
        <v>25</v>
      </c>
    </row>
    <row r="23" spans="1:10" x14ac:dyDescent="0.2">
      <c r="B23" s="28"/>
      <c r="C23" s="40"/>
      <c r="D23" s="41"/>
      <c r="E23" s="42"/>
      <c r="F23" s="42"/>
      <c r="G23" s="42"/>
      <c r="H23" s="42"/>
      <c r="I23" s="42"/>
      <c r="J23" s="39"/>
    </row>
    <row r="24" spans="1:10" x14ac:dyDescent="0.2">
      <c r="B24" s="102" t="s">
        <v>26</v>
      </c>
      <c r="C24" s="102"/>
      <c r="D24" s="102"/>
      <c r="E24" s="102"/>
      <c r="F24" s="102"/>
      <c r="G24" s="102"/>
      <c r="H24" s="102"/>
      <c r="I24" s="102"/>
      <c r="J24" s="102"/>
    </row>
    <row r="25" spans="1:10" x14ac:dyDescent="0.2">
      <c r="B25" s="43" t="s">
        <v>27</v>
      </c>
      <c r="C25" s="8"/>
      <c r="D25" s="8"/>
      <c r="E25" s="8"/>
      <c r="F25" s="8"/>
      <c r="G25" s="8"/>
      <c r="H25" s="8"/>
      <c r="I25" s="8"/>
      <c r="J25" s="8"/>
    </row>
    <row r="26" spans="1:10" ht="26" x14ac:dyDescent="0.2">
      <c r="B26" s="11"/>
      <c r="C26" s="12" t="s">
        <v>13</v>
      </c>
      <c r="D26" s="44">
        <v>3.5</v>
      </c>
      <c r="E26" s="44">
        <v>3.29</v>
      </c>
      <c r="F26" s="44">
        <v>3.18</v>
      </c>
      <c r="G26" s="45">
        <v>3.5</v>
      </c>
      <c r="H26" s="45">
        <v>3.65</v>
      </c>
      <c r="I26" s="45">
        <v>3.75</v>
      </c>
      <c r="J26" s="21" t="s">
        <v>28</v>
      </c>
    </row>
    <row r="27" spans="1:10" ht="26" x14ac:dyDescent="0.2">
      <c r="B27" s="11"/>
      <c r="C27" s="12" t="s">
        <v>15</v>
      </c>
      <c r="D27" s="44">
        <v>3.5</v>
      </c>
      <c r="E27" s="44">
        <v>3.29</v>
      </c>
      <c r="F27" s="44">
        <v>3.18</v>
      </c>
      <c r="G27" s="45">
        <v>3.35</v>
      </c>
      <c r="H27" s="45">
        <v>3.45</v>
      </c>
      <c r="I27" s="45">
        <v>3.6</v>
      </c>
      <c r="J27" s="21" t="s">
        <v>29</v>
      </c>
    </row>
    <row r="28" spans="1:10" x14ac:dyDescent="0.2">
      <c r="B28" s="11"/>
      <c r="C28" s="12" t="s">
        <v>17</v>
      </c>
      <c r="D28" s="44">
        <v>3.5</v>
      </c>
      <c r="E28" s="44">
        <v>3.29</v>
      </c>
      <c r="F28" s="44">
        <v>3.18</v>
      </c>
      <c r="G28" s="45">
        <v>3.2</v>
      </c>
      <c r="H28" s="45">
        <v>3.22</v>
      </c>
      <c r="I28" s="45">
        <v>3.24</v>
      </c>
      <c r="J28" s="21" t="s">
        <v>30</v>
      </c>
    </row>
    <row r="29" spans="1:10" x14ac:dyDescent="0.2">
      <c r="B29" s="11"/>
      <c r="C29" s="15"/>
      <c r="D29" s="48"/>
      <c r="E29" s="48"/>
      <c r="F29" s="48"/>
      <c r="G29" s="49"/>
      <c r="H29" s="49"/>
      <c r="I29" s="49"/>
      <c r="J29" s="22"/>
    </row>
    <row r="30" spans="1:10" x14ac:dyDescent="0.2">
      <c r="A30" s="47" t="s">
        <v>31</v>
      </c>
      <c r="B30" s="47"/>
      <c r="C30" s="51"/>
      <c r="D30" s="48"/>
      <c r="E30" s="48"/>
      <c r="F30" s="48"/>
      <c r="G30" s="49"/>
      <c r="H30" s="49"/>
      <c r="I30" s="49"/>
      <c r="J30" s="22"/>
    </row>
    <row r="31" spans="1:10" ht="26" x14ac:dyDescent="0.2">
      <c r="B31" s="11"/>
      <c r="C31" s="12" t="s">
        <v>13</v>
      </c>
      <c r="D31" s="54">
        <v>12.4</v>
      </c>
      <c r="E31" s="54">
        <v>8.5</v>
      </c>
      <c r="F31" s="54">
        <v>11</v>
      </c>
      <c r="G31" s="46">
        <v>17.5</v>
      </c>
      <c r="H31" s="46">
        <v>24</v>
      </c>
      <c r="I31" s="46">
        <v>31</v>
      </c>
      <c r="J31" s="21" t="s">
        <v>32</v>
      </c>
    </row>
    <row r="32" spans="1:10" ht="39" x14ac:dyDescent="0.2">
      <c r="B32" s="11"/>
      <c r="C32" s="12" t="s">
        <v>15</v>
      </c>
      <c r="D32" s="54">
        <v>12.4</v>
      </c>
      <c r="E32" s="54">
        <v>8.5</v>
      </c>
      <c r="F32" s="54">
        <v>11</v>
      </c>
      <c r="G32" s="46">
        <v>16</v>
      </c>
      <c r="H32" s="46">
        <v>20</v>
      </c>
      <c r="I32" s="46">
        <v>26</v>
      </c>
      <c r="J32" s="21" t="s">
        <v>33</v>
      </c>
    </row>
    <row r="33" spans="1:10" ht="26" x14ac:dyDescent="0.2">
      <c r="B33" s="11"/>
      <c r="C33" s="12" t="s">
        <v>17</v>
      </c>
      <c r="D33" s="54">
        <v>12.4</v>
      </c>
      <c r="E33" s="54">
        <v>8.5</v>
      </c>
      <c r="F33" s="54">
        <v>11</v>
      </c>
      <c r="G33" s="46">
        <v>13</v>
      </c>
      <c r="H33" s="46">
        <v>14.5</v>
      </c>
      <c r="I33" s="46">
        <v>16</v>
      </c>
      <c r="J33" s="21" t="s">
        <v>34</v>
      </c>
    </row>
    <row r="34" spans="1:10" x14ac:dyDescent="0.2">
      <c r="B34" s="11"/>
      <c r="C34" s="15"/>
      <c r="D34" s="56"/>
      <c r="E34" s="56"/>
      <c r="F34" s="56"/>
      <c r="G34" s="57"/>
      <c r="H34" s="57"/>
      <c r="I34" s="57"/>
      <c r="J34" s="22"/>
    </row>
    <row r="35" spans="1:10" x14ac:dyDescent="0.2">
      <c r="B35" s="109" t="s">
        <v>23</v>
      </c>
      <c r="C35" s="15"/>
      <c r="D35" s="56"/>
      <c r="E35" s="56"/>
      <c r="F35" s="56"/>
      <c r="G35" s="57"/>
      <c r="H35" s="57"/>
      <c r="I35" s="57"/>
      <c r="J35" s="22"/>
    </row>
    <row r="36" spans="1:10" x14ac:dyDescent="0.2">
      <c r="B36" s="24"/>
      <c r="C36" s="12" t="s">
        <v>13</v>
      </c>
      <c r="D36" s="35">
        <v>43299</v>
      </c>
      <c r="E36" s="35">
        <v>27964</v>
      </c>
      <c r="F36" s="35">
        <v>34913</v>
      </c>
      <c r="G36" s="64">
        <f t="shared" ref="G36:I38" si="2">G26*G31*1000</f>
        <v>61250</v>
      </c>
      <c r="H36" s="64">
        <f t="shared" si="2"/>
        <v>87600</v>
      </c>
      <c r="I36" s="64">
        <f t="shared" si="2"/>
        <v>116250</v>
      </c>
      <c r="J36" s="58"/>
    </row>
    <row r="37" spans="1:10" x14ac:dyDescent="0.2">
      <c r="B37" s="24"/>
      <c r="C37" s="12" t="s">
        <v>15</v>
      </c>
      <c r="D37" s="35">
        <v>43299</v>
      </c>
      <c r="E37" s="35">
        <v>27964</v>
      </c>
      <c r="F37" s="35">
        <v>34913</v>
      </c>
      <c r="G37" s="64">
        <f t="shared" si="2"/>
        <v>53600</v>
      </c>
      <c r="H37" s="64">
        <f t="shared" si="2"/>
        <v>69000</v>
      </c>
      <c r="I37" s="64">
        <f t="shared" si="2"/>
        <v>93600.000000000015</v>
      </c>
      <c r="J37" s="58"/>
    </row>
    <row r="38" spans="1:10" x14ac:dyDescent="0.2">
      <c r="B38" s="24"/>
      <c r="C38" s="12" t="s">
        <v>17</v>
      </c>
      <c r="D38" s="35">
        <v>43299</v>
      </c>
      <c r="E38" s="35">
        <v>27964</v>
      </c>
      <c r="F38" s="35">
        <v>34913</v>
      </c>
      <c r="G38" s="64">
        <f t="shared" si="2"/>
        <v>41600</v>
      </c>
      <c r="H38" s="64">
        <f t="shared" si="2"/>
        <v>46690.000000000007</v>
      </c>
      <c r="I38" s="64">
        <f t="shared" si="2"/>
        <v>51840</v>
      </c>
      <c r="J38" s="58"/>
    </row>
    <row r="39" spans="1:10" x14ac:dyDescent="0.2">
      <c r="B39" s="24"/>
      <c r="C39" s="15"/>
      <c r="D39" s="38"/>
      <c r="E39" s="38"/>
      <c r="F39" s="38"/>
      <c r="G39" s="30"/>
      <c r="H39" s="30"/>
      <c r="I39" s="30"/>
      <c r="J39" s="58"/>
    </row>
    <row r="40" spans="1:10" ht="15" customHeight="1" x14ac:dyDescent="0.2">
      <c r="B40" s="78" t="s">
        <v>24</v>
      </c>
      <c r="C40" s="15"/>
      <c r="D40" s="38"/>
      <c r="E40" s="38"/>
      <c r="F40" s="38"/>
      <c r="G40" s="30"/>
      <c r="H40" s="30"/>
      <c r="I40" s="30"/>
      <c r="J40" s="58"/>
    </row>
    <row r="41" spans="1:10" x14ac:dyDescent="0.2">
      <c r="B41" s="63"/>
      <c r="C41" s="32" t="s">
        <v>13</v>
      </c>
      <c r="D41" s="62" t="s">
        <v>25</v>
      </c>
      <c r="E41" s="34">
        <f t="shared" ref="E41:I43" si="3">IFERROR(E36/D36-1,"-")</f>
        <v>-0.35416522321531674</v>
      </c>
      <c r="F41" s="34">
        <f t="shared" si="3"/>
        <v>0.24849806894578741</v>
      </c>
      <c r="G41" s="65">
        <f t="shared" si="3"/>
        <v>0.75436083980179314</v>
      </c>
      <c r="H41" s="65">
        <f t="shared" si="3"/>
        <v>0.43020408163265311</v>
      </c>
      <c r="I41" s="65">
        <f t="shared" si="3"/>
        <v>0.32705479452054798</v>
      </c>
      <c r="J41" s="59" t="s">
        <v>25</v>
      </c>
    </row>
    <row r="42" spans="1:10" x14ac:dyDescent="0.2">
      <c r="B42" s="63"/>
      <c r="C42" s="32" t="s">
        <v>15</v>
      </c>
      <c r="D42" s="62" t="s">
        <v>25</v>
      </c>
      <c r="E42" s="34">
        <f t="shared" si="3"/>
        <v>-0.35416522321531674</v>
      </c>
      <c r="F42" s="34">
        <f t="shared" si="3"/>
        <v>0.24849806894578741</v>
      </c>
      <c r="G42" s="65">
        <f t="shared" si="3"/>
        <v>0.53524475123879367</v>
      </c>
      <c r="H42" s="65">
        <f t="shared" si="3"/>
        <v>0.28731343283582089</v>
      </c>
      <c r="I42" s="65">
        <f t="shared" si="3"/>
        <v>0.35652173913043494</v>
      </c>
      <c r="J42" s="59" t="s">
        <v>25</v>
      </c>
    </row>
    <row r="43" spans="1:10" x14ac:dyDescent="0.2">
      <c r="B43" s="63"/>
      <c r="C43" s="32" t="s">
        <v>17</v>
      </c>
      <c r="D43" s="62" t="s">
        <v>25</v>
      </c>
      <c r="E43" s="34">
        <f t="shared" si="3"/>
        <v>-0.35416522321531674</v>
      </c>
      <c r="F43" s="34">
        <f t="shared" si="3"/>
        <v>0.24849806894578741</v>
      </c>
      <c r="G43" s="65">
        <f t="shared" si="3"/>
        <v>0.19153323976742187</v>
      </c>
      <c r="H43" s="65">
        <f t="shared" si="3"/>
        <v>0.1223557692307693</v>
      </c>
      <c r="I43" s="65">
        <f t="shared" si="3"/>
        <v>0.11030199186121203</v>
      </c>
      <c r="J43" s="59" t="s">
        <v>25</v>
      </c>
    </row>
    <row r="44" spans="1:10" x14ac:dyDescent="0.2">
      <c r="B44" s="60"/>
      <c r="C44" s="40"/>
      <c r="D44" s="61"/>
      <c r="E44" s="42"/>
      <c r="F44" s="42"/>
      <c r="G44" s="42"/>
      <c r="H44" s="42"/>
      <c r="I44" s="42"/>
      <c r="J44" s="59"/>
    </row>
    <row r="45" spans="1:10" x14ac:dyDescent="0.2">
      <c r="B45" s="102" t="s">
        <v>35</v>
      </c>
      <c r="C45" s="102"/>
      <c r="D45" s="102"/>
      <c r="E45" s="102"/>
      <c r="F45" s="102"/>
      <c r="G45" s="102"/>
      <c r="H45" s="102"/>
      <c r="I45" s="102"/>
      <c r="J45" s="102"/>
    </row>
    <row r="46" spans="1:10" x14ac:dyDescent="0.2">
      <c r="A46" s="67"/>
      <c r="B46" s="68" t="s">
        <v>36</v>
      </c>
      <c r="C46" s="8"/>
      <c r="D46" s="8"/>
      <c r="E46" s="8"/>
      <c r="F46" s="8"/>
      <c r="G46" s="8"/>
      <c r="H46" s="8"/>
      <c r="I46" s="8"/>
      <c r="J46" s="8"/>
    </row>
    <row r="47" spans="1:10" ht="26" x14ac:dyDescent="0.2">
      <c r="A47" s="67"/>
      <c r="B47" s="69"/>
      <c r="C47" s="12" t="s">
        <v>13</v>
      </c>
      <c r="D47" s="34">
        <v>0.12</v>
      </c>
      <c r="E47" s="34">
        <v>0.12</v>
      </c>
      <c r="F47" s="34">
        <v>0.12</v>
      </c>
      <c r="G47" s="66">
        <v>0.16</v>
      </c>
      <c r="H47" s="66">
        <v>0.17</v>
      </c>
      <c r="I47" s="66">
        <v>0.18</v>
      </c>
      <c r="J47" s="21" t="s">
        <v>37</v>
      </c>
    </row>
    <row r="48" spans="1:10" ht="26" x14ac:dyDescent="0.2">
      <c r="A48" s="67"/>
      <c r="B48" s="69"/>
      <c r="C48" s="12" t="s">
        <v>15</v>
      </c>
      <c r="D48" s="34">
        <v>0.12</v>
      </c>
      <c r="E48" s="34">
        <v>0.12</v>
      </c>
      <c r="F48" s="34">
        <v>0.12</v>
      </c>
      <c r="G48" s="66">
        <v>0.14000000000000001</v>
      </c>
      <c r="H48" s="66">
        <v>0.16</v>
      </c>
      <c r="I48" s="66">
        <v>0.17</v>
      </c>
      <c r="J48" s="21" t="s">
        <v>38</v>
      </c>
    </row>
    <row r="49" spans="1:10" x14ac:dyDescent="0.2">
      <c r="A49" s="67"/>
      <c r="B49" s="69"/>
      <c r="C49" s="12" t="s">
        <v>17</v>
      </c>
      <c r="D49" s="34">
        <v>0.12</v>
      </c>
      <c r="E49" s="34">
        <v>0.12</v>
      </c>
      <c r="F49" s="34">
        <v>0.12</v>
      </c>
      <c r="G49" s="66">
        <v>0.12</v>
      </c>
      <c r="H49" s="66">
        <v>0.13</v>
      </c>
      <c r="I49" s="66">
        <v>0.14000000000000001</v>
      </c>
      <c r="J49" s="21" t="s">
        <v>39</v>
      </c>
    </row>
    <row r="50" spans="1:10" x14ac:dyDescent="0.2">
      <c r="A50" s="67"/>
      <c r="B50" s="69"/>
      <c r="C50" s="8"/>
      <c r="D50" s="8"/>
      <c r="E50" s="8"/>
      <c r="F50" s="8"/>
      <c r="G50" s="8"/>
      <c r="H50" s="8"/>
      <c r="I50" s="8"/>
      <c r="J50" s="8"/>
    </row>
    <row r="51" spans="1:10" x14ac:dyDescent="0.2">
      <c r="A51" s="67"/>
      <c r="B51" s="70" t="s">
        <v>40</v>
      </c>
      <c r="C51" s="8"/>
      <c r="D51" s="8"/>
      <c r="E51" s="8"/>
      <c r="F51" s="8"/>
      <c r="G51" s="8"/>
      <c r="H51" s="8"/>
      <c r="I51" s="8"/>
      <c r="J51" s="8"/>
    </row>
    <row r="52" spans="1:10" ht="39" x14ac:dyDescent="0.2">
      <c r="A52" s="67"/>
      <c r="B52" s="72"/>
      <c r="C52" s="12" t="s">
        <v>13</v>
      </c>
      <c r="D52" s="35">
        <v>5283</v>
      </c>
      <c r="E52" s="35">
        <v>3183</v>
      </c>
      <c r="F52" s="35">
        <v>3833</v>
      </c>
      <c r="G52" s="27">
        <v>8000</v>
      </c>
      <c r="H52" s="27">
        <v>30000</v>
      </c>
      <c r="I52" s="27">
        <v>100000</v>
      </c>
      <c r="J52" s="21" t="s">
        <v>41</v>
      </c>
    </row>
    <row r="53" spans="1:10" x14ac:dyDescent="0.2">
      <c r="A53" s="67"/>
      <c r="B53" s="72"/>
      <c r="C53" s="12" t="s">
        <v>15</v>
      </c>
      <c r="D53" s="35">
        <v>5283</v>
      </c>
      <c r="E53" s="35">
        <v>3183</v>
      </c>
      <c r="F53" s="35">
        <v>3833</v>
      </c>
      <c r="G53" s="27">
        <v>5000</v>
      </c>
      <c r="H53" s="27">
        <v>15000</v>
      </c>
      <c r="I53" s="27">
        <v>50000</v>
      </c>
      <c r="J53" s="21" t="s">
        <v>42</v>
      </c>
    </row>
    <row r="54" spans="1:10" ht="26" x14ac:dyDescent="0.2">
      <c r="A54" s="67"/>
      <c r="B54" s="72"/>
      <c r="C54" s="12" t="s">
        <v>17</v>
      </c>
      <c r="D54" s="35">
        <v>5283</v>
      </c>
      <c r="E54" s="35">
        <v>3183</v>
      </c>
      <c r="F54" s="35">
        <v>3833</v>
      </c>
      <c r="G54" s="27">
        <v>2000</v>
      </c>
      <c r="H54" s="27">
        <v>8000</v>
      </c>
      <c r="I54" s="27">
        <v>20000</v>
      </c>
      <c r="J54" s="21" t="s">
        <v>43</v>
      </c>
    </row>
    <row r="55" spans="1:10" x14ac:dyDescent="0.2">
      <c r="A55" s="67"/>
      <c r="B55" s="72"/>
      <c r="C55" s="15"/>
      <c r="D55" s="38"/>
      <c r="E55" s="38"/>
      <c r="F55" s="38"/>
      <c r="G55" s="29"/>
      <c r="H55" s="29"/>
      <c r="I55" s="29"/>
      <c r="J55" s="22"/>
    </row>
    <row r="56" spans="1:10" x14ac:dyDescent="0.2">
      <c r="A56" s="74"/>
      <c r="B56" s="1" t="s">
        <v>23</v>
      </c>
      <c r="C56" s="15"/>
      <c r="D56" s="38"/>
      <c r="E56" s="38"/>
      <c r="F56" s="38"/>
      <c r="G56" s="29"/>
      <c r="H56" s="29"/>
      <c r="I56" s="29"/>
      <c r="J56" s="22"/>
    </row>
    <row r="57" spans="1:10" x14ac:dyDescent="0.2">
      <c r="A57" s="67"/>
      <c r="B57" s="73"/>
      <c r="C57" s="12" t="s">
        <v>13</v>
      </c>
      <c r="D57" s="35">
        <v>634</v>
      </c>
      <c r="E57" s="35">
        <v>382</v>
      </c>
      <c r="F57" s="35">
        <v>460</v>
      </c>
      <c r="G57" s="64">
        <f>G47*G52</f>
        <v>1280</v>
      </c>
      <c r="H57" s="64">
        <f t="shared" ref="H57:I57" si="4">H47*H52</f>
        <v>5100</v>
      </c>
      <c r="I57" s="64">
        <f t="shared" si="4"/>
        <v>18000</v>
      </c>
      <c r="J57" s="22"/>
    </row>
    <row r="58" spans="1:10" x14ac:dyDescent="0.2">
      <c r="A58" s="67"/>
      <c r="B58" s="73"/>
      <c r="C58" s="12" t="s">
        <v>15</v>
      </c>
      <c r="D58" s="35">
        <v>634</v>
      </c>
      <c r="E58" s="35">
        <v>382</v>
      </c>
      <c r="F58" s="35">
        <v>460</v>
      </c>
      <c r="G58" s="64">
        <f t="shared" ref="G58:I58" si="5">G48*G53</f>
        <v>700.00000000000011</v>
      </c>
      <c r="H58" s="64">
        <f t="shared" si="5"/>
        <v>2400</v>
      </c>
      <c r="I58" s="64">
        <f t="shared" si="5"/>
        <v>8500</v>
      </c>
      <c r="J58" s="22"/>
    </row>
    <row r="59" spans="1:10" x14ac:dyDescent="0.2">
      <c r="A59" s="67"/>
      <c r="B59" s="73"/>
      <c r="C59" s="12" t="s">
        <v>17</v>
      </c>
      <c r="D59" s="35">
        <v>634</v>
      </c>
      <c r="E59" s="35">
        <v>382</v>
      </c>
      <c r="F59" s="35">
        <v>460</v>
      </c>
      <c r="G59" s="64">
        <f t="shared" ref="G59:I59" si="6">G49*G54</f>
        <v>240</v>
      </c>
      <c r="H59" s="64">
        <f t="shared" si="6"/>
        <v>1040</v>
      </c>
      <c r="I59" s="64">
        <f t="shared" si="6"/>
        <v>2800.0000000000005</v>
      </c>
      <c r="J59" s="22"/>
    </row>
    <row r="60" spans="1:10" x14ac:dyDescent="0.2">
      <c r="A60" s="67"/>
      <c r="B60" s="73"/>
      <c r="C60" s="15"/>
      <c r="D60" s="38"/>
      <c r="E60" s="38"/>
      <c r="F60" s="38"/>
      <c r="G60" s="38"/>
      <c r="H60" s="38"/>
      <c r="I60" s="38"/>
      <c r="J60" s="22"/>
    </row>
    <row r="61" spans="1:10" x14ac:dyDescent="0.2">
      <c r="A61" s="67"/>
      <c r="B61" s="71" t="s">
        <v>24</v>
      </c>
      <c r="C61" s="15"/>
      <c r="D61" s="38"/>
      <c r="E61" s="38"/>
      <c r="F61" s="38"/>
      <c r="G61" s="38"/>
      <c r="H61" s="38"/>
      <c r="I61" s="38"/>
      <c r="J61" s="22"/>
    </row>
    <row r="62" spans="1:10" x14ac:dyDescent="0.2">
      <c r="B62" s="31"/>
      <c r="C62" s="32" t="s">
        <v>13</v>
      </c>
      <c r="D62" s="62" t="s">
        <v>25</v>
      </c>
      <c r="E62" s="34">
        <f t="shared" ref="E62:I64" si="7">IFERROR(E57/D57-1,"-")</f>
        <v>-0.39747634069400628</v>
      </c>
      <c r="F62" s="34">
        <f t="shared" si="7"/>
        <v>0.20418848167539272</v>
      </c>
      <c r="G62" s="65">
        <f t="shared" si="7"/>
        <v>1.7826086956521738</v>
      </c>
      <c r="H62" s="65">
        <f t="shared" si="7"/>
        <v>2.984375</v>
      </c>
      <c r="I62" s="65">
        <f t="shared" si="7"/>
        <v>2.5294117647058822</v>
      </c>
      <c r="J62" s="39" t="s">
        <v>25</v>
      </c>
    </row>
    <row r="63" spans="1:10" x14ac:dyDescent="0.2">
      <c r="B63" s="31"/>
      <c r="C63" s="32" t="s">
        <v>15</v>
      </c>
      <c r="D63" s="62" t="s">
        <v>25</v>
      </c>
      <c r="E63" s="34">
        <f t="shared" si="7"/>
        <v>-0.39747634069400628</v>
      </c>
      <c r="F63" s="34">
        <f t="shared" si="7"/>
        <v>0.20418848167539272</v>
      </c>
      <c r="G63" s="65">
        <f t="shared" si="7"/>
        <v>0.52173913043478293</v>
      </c>
      <c r="H63" s="65">
        <f t="shared" si="7"/>
        <v>2.4285714285714279</v>
      </c>
      <c r="I63" s="65">
        <f t="shared" si="7"/>
        <v>2.5416666666666665</v>
      </c>
      <c r="J63" s="39" t="s">
        <v>25</v>
      </c>
    </row>
    <row r="64" spans="1:10" x14ac:dyDescent="0.2">
      <c r="B64" s="31"/>
      <c r="C64" s="32" t="s">
        <v>17</v>
      </c>
      <c r="D64" s="62" t="s">
        <v>25</v>
      </c>
      <c r="E64" s="34">
        <f t="shared" si="7"/>
        <v>-0.39747634069400628</v>
      </c>
      <c r="F64" s="34">
        <f t="shared" si="7"/>
        <v>0.20418848167539272</v>
      </c>
      <c r="G64" s="65">
        <f t="shared" si="7"/>
        <v>-0.47826086956521741</v>
      </c>
      <c r="H64" s="65">
        <f t="shared" si="7"/>
        <v>3.333333333333333</v>
      </c>
      <c r="I64" s="65">
        <f t="shared" si="7"/>
        <v>1.692307692307693</v>
      </c>
      <c r="J64" s="39" t="s">
        <v>25</v>
      </c>
    </row>
    <row r="65" spans="2:10" x14ac:dyDescent="0.2">
      <c r="B65" s="31"/>
      <c r="C65" s="75"/>
      <c r="D65" s="41"/>
      <c r="E65" s="42"/>
      <c r="F65" s="42"/>
      <c r="G65" s="42"/>
      <c r="H65" s="42"/>
      <c r="I65" s="42"/>
      <c r="J65" s="39"/>
    </row>
    <row r="66" spans="2:10" x14ac:dyDescent="0.2">
      <c r="B66" s="102" t="s">
        <v>44</v>
      </c>
      <c r="C66" s="102"/>
      <c r="D66" s="102"/>
      <c r="E66" s="102"/>
      <c r="F66" s="102"/>
      <c r="G66" s="102"/>
      <c r="H66" s="102"/>
      <c r="I66" s="102"/>
      <c r="J66" s="102"/>
    </row>
    <row r="67" spans="2:10" x14ac:dyDescent="0.2">
      <c r="B67" s="73" t="s">
        <v>23</v>
      </c>
      <c r="C67" s="8"/>
      <c r="D67" s="8"/>
      <c r="E67" s="8"/>
      <c r="F67" s="8"/>
      <c r="G67" s="8"/>
      <c r="H67" s="8"/>
      <c r="I67" s="8"/>
      <c r="J67" s="8"/>
    </row>
    <row r="68" spans="2:10" x14ac:dyDescent="0.2">
      <c r="B68" s="78"/>
      <c r="C68" s="12" t="s">
        <v>13</v>
      </c>
      <c r="D68" s="35">
        <v>45873</v>
      </c>
      <c r="E68" s="35">
        <v>84693</v>
      </c>
      <c r="F68" s="35">
        <v>168920</v>
      </c>
      <c r="G68" s="64">
        <f t="shared" ref="G68:I70" si="8">G15+G36+G57</f>
        <v>287530</v>
      </c>
      <c r="H68" s="64">
        <f t="shared" si="8"/>
        <v>442700</v>
      </c>
      <c r="I68" s="64">
        <f t="shared" si="8"/>
        <v>640250</v>
      </c>
      <c r="J68" s="22"/>
    </row>
    <row r="69" spans="2:10" x14ac:dyDescent="0.2">
      <c r="B69" s="78"/>
      <c r="C69" s="12" t="s">
        <v>15</v>
      </c>
      <c r="D69" s="35">
        <v>45873</v>
      </c>
      <c r="E69" s="35">
        <v>84693</v>
      </c>
      <c r="F69" s="35">
        <v>168920</v>
      </c>
      <c r="G69" s="64">
        <f t="shared" si="8"/>
        <v>254050</v>
      </c>
      <c r="H69" s="64">
        <f t="shared" si="8"/>
        <v>356400</v>
      </c>
      <c r="I69" s="64">
        <f t="shared" si="8"/>
        <v>501100</v>
      </c>
      <c r="J69" s="22"/>
    </row>
    <row r="70" spans="2:10" x14ac:dyDescent="0.2">
      <c r="B70" s="78"/>
      <c r="C70" s="12" t="s">
        <v>17</v>
      </c>
      <c r="D70" s="35">
        <v>45873</v>
      </c>
      <c r="E70" s="35">
        <v>84693</v>
      </c>
      <c r="F70" s="35">
        <v>168920</v>
      </c>
      <c r="G70" s="64">
        <f t="shared" si="8"/>
        <v>213040</v>
      </c>
      <c r="H70" s="64">
        <f t="shared" si="8"/>
        <v>262230</v>
      </c>
      <c r="I70" s="64">
        <f t="shared" si="8"/>
        <v>309640</v>
      </c>
      <c r="J70" s="22"/>
    </row>
    <row r="71" spans="2:10" x14ac:dyDescent="0.2">
      <c r="B71" s="78" t="s">
        <v>24</v>
      </c>
      <c r="C71" s="15"/>
      <c r="D71" s="38"/>
      <c r="E71" s="38"/>
      <c r="F71" s="38"/>
      <c r="G71" s="30"/>
      <c r="H71" s="30"/>
      <c r="I71" s="30"/>
      <c r="J71" s="22"/>
    </row>
    <row r="72" spans="2:10" x14ac:dyDescent="0.2">
      <c r="B72" s="79"/>
      <c r="C72" s="32" t="s">
        <v>13</v>
      </c>
      <c r="D72" s="62" t="s">
        <v>25</v>
      </c>
      <c r="E72" s="34">
        <f t="shared" ref="E72:I74" si="9">IFERROR(E68/D68-1,"-")</f>
        <v>0.84624942776796819</v>
      </c>
      <c r="F72" s="34">
        <f t="shared" si="9"/>
        <v>0.99449777431428799</v>
      </c>
      <c r="G72" s="65">
        <f t="shared" si="9"/>
        <v>0.70216670613308074</v>
      </c>
      <c r="H72" s="65">
        <f t="shared" si="9"/>
        <v>0.53966542621639491</v>
      </c>
      <c r="I72" s="65">
        <f t="shared" si="9"/>
        <v>0.44623898802800999</v>
      </c>
      <c r="J72" s="39" t="s">
        <v>25</v>
      </c>
    </row>
    <row r="73" spans="2:10" x14ac:dyDescent="0.2">
      <c r="B73" s="28"/>
      <c r="C73" s="32" t="s">
        <v>15</v>
      </c>
      <c r="D73" s="62" t="s">
        <v>25</v>
      </c>
      <c r="E73" s="34">
        <f t="shared" si="9"/>
        <v>0.84624942776796819</v>
      </c>
      <c r="F73" s="34">
        <f t="shared" si="9"/>
        <v>0.99449777431428799</v>
      </c>
      <c r="G73" s="65">
        <f t="shared" si="9"/>
        <v>0.50396637461520255</v>
      </c>
      <c r="H73" s="65">
        <f t="shared" si="9"/>
        <v>0.40287345010824649</v>
      </c>
      <c r="I73" s="65">
        <f t="shared" si="9"/>
        <v>0.40600448933782274</v>
      </c>
      <c r="J73" s="39" t="s">
        <v>25</v>
      </c>
    </row>
    <row r="74" spans="2:10" x14ac:dyDescent="0.2">
      <c r="B74" s="28"/>
      <c r="C74" s="32" t="s">
        <v>17</v>
      </c>
      <c r="D74" s="62" t="s">
        <v>25</v>
      </c>
      <c r="E74" s="34">
        <f t="shared" si="9"/>
        <v>0.84624942776796819</v>
      </c>
      <c r="F74" s="34">
        <f t="shared" si="9"/>
        <v>0.99449777431428799</v>
      </c>
      <c r="G74" s="65">
        <f t="shared" si="9"/>
        <v>0.26118872839213836</v>
      </c>
      <c r="H74" s="65">
        <f t="shared" si="9"/>
        <v>0.23089560645888096</v>
      </c>
      <c r="I74" s="65">
        <f t="shared" si="9"/>
        <v>0.18079548487968577</v>
      </c>
      <c r="J74" s="39" t="s">
        <v>25</v>
      </c>
    </row>
    <row r="75" spans="2:10" x14ac:dyDescent="0.2">
      <c r="C75" s="77"/>
    </row>
    <row r="76" spans="2:10" x14ac:dyDescent="0.2">
      <c r="B76" s="102" t="s">
        <v>45</v>
      </c>
      <c r="C76" s="102"/>
      <c r="D76" s="102"/>
      <c r="E76" s="102"/>
      <c r="F76" s="102"/>
      <c r="G76" s="102"/>
      <c r="H76" s="102"/>
      <c r="I76" s="102"/>
      <c r="J76" s="102"/>
    </row>
    <row r="77" spans="2:10" x14ac:dyDescent="0.2">
      <c r="B77" s="73" t="s">
        <v>46</v>
      </c>
      <c r="C77" s="8"/>
      <c r="D77" s="8"/>
      <c r="E77" s="8"/>
      <c r="F77" s="8"/>
      <c r="G77" s="8"/>
      <c r="H77" s="8"/>
      <c r="I77" s="8"/>
      <c r="J77" s="8"/>
    </row>
    <row r="78" spans="2:10" x14ac:dyDescent="0.2">
      <c r="B78" s="80"/>
      <c r="C78" s="12" t="s">
        <v>13</v>
      </c>
      <c r="D78" s="34">
        <f t="shared" ref="D78:F80" si="10">D82/D68</f>
        <v>0.24648486037538422</v>
      </c>
      <c r="E78" s="34">
        <f t="shared" si="10"/>
        <v>0.51136457558475912</v>
      </c>
      <c r="F78" s="34">
        <f t="shared" si="10"/>
        <v>0.57642079090693821</v>
      </c>
      <c r="G78" s="66">
        <v>0.48</v>
      </c>
      <c r="H78" s="66">
        <v>0.38</v>
      </c>
      <c r="I78" s="66">
        <v>0.3</v>
      </c>
      <c r="J78" s="82" t="s">
        <v>47</v>
      </c>
    </row>
    <row r="79" spans="2:10" ht="26" x14ac:dyDescent="0.2">
      <c r="B79" s="80"/>
      <c r="C79" s="12" t="s">
        <v>15</v>
      </c>
      <c r="D79" s="34">
        <f t="shared" si="10"/>
        <v>0.24648486037538422</v>
      </c>
      <c r="E79" s="34">
        <f t="shared" si="10"/>
        <v>0.51136457558475912</v>
      </c>
      <c r="F79" s="34">
        <f t="shared" si="10"/>
        <v>0.57642079090693821</v>
      </c>
      <c r="G79" s="66">
        <v>0.5</v>
      </c>
      <c r="H79" s="66">
        <v>0.41</v>
      </c>
      <c r="I79" s="66">
        <v>0.35</v>
      </c>
      <c r="J79" s="82" t="s">
        <v>48</v>
      </c>
    </row>
    <row r="80" spans="2:10" ht="26" x14ac:dyDescent="0.2">
      <c r="B80" s="80"/>
      <c r="C80" s="12" t="s">
        <v>17</v>
      </c>
      <c r="D80" s="34">
        <f t="shared" si="10"/>
        <v>0.24648486037538422</v>
      </c>
      <c r="E80" s="34">
        <f t="shared" si="10"/>
        <v>0.51136457558475912</v>
      </c>
      <c r="F80" s="34">
        <f t="shared" si="10"/>
        <v>0.57642079090693821</v>
      </c>
      <c r="G80" s="66">
        <v>0.57599999999999996</v>
      </c>
      <c r="H80" s="66">
        <v>0.57999999999999996</v>
      </c>
      <c r="I80" s="66">
        <v>0.57999999999999996</v>
      </c>
      <c r="J80" s="82" t="s">
        <v>49</v>
      </c>
    </row>
    <row r="81" spans="2:10" x14ac:dyDescent="0.2">
      <c r="B81" s="78" t="s">
        <v>50</v>
      </c>
      <c r="C81" s="15"/>
      <c r="D81" s="42"/>
      <c r="E81" s="42"/>
      <c r="F81" s="42"/>
      <c r="G81" s="42"/>
      <c r="H81" s="42"/>
      <c r="I81" s="42"/>
      <c r="J81" s="58"/>
    </row>
    <row r="82" spans="2:10" x14ac:dyDescent="0.2">
      <c r="B82" s="80"/>
      <c r="C82" s="12" t="s">
        <v>13</v>
      </c>
      <c r="D82" s="35">
        <v>11307</v>
      </c>
      <c r="E82" s="35">
        <v>43309</v>
      </c>
      <c r="F82" s="35">
        <v>97369</v>
      </c>
      <c r="G82" s="64">
        <f t="shared" ref="G82:I84" si="11">G68*G78</f>
        <v>138014.39999999999</v>
      </c>
      <c r="H82" s="64">
        <f t="shared" si="11"/>
        <v>168226</v>
      </c>
      <c r="I82" s="64">
        <f t="shared" si="11"/>
        <v>192075</v>
      </c>
      <c r="J82" s="58"/>
    </row>
    <row r="83" spans="2:10" x14ac:dyDescent="0.2">
      <c r="B83" s="80"/>
      <c r="C83" s="12" t="s">
        <v>15</v>
      </c>
      <c r="D83" s="35">
        <v>11307</v>
      </c>
      <c r="E83" s="35">
        <v>43309</v>
      </c>
      <c r="F83" s="35">
        <v>97369</v>
      </c>
      <c r="G83" s="64">
        <f t="shared" si="11"/>
        <v>127025</v>
      </c>
      <c r="H83" s="64">
        <f t="shared" si="11"/>
        <v>146124</v>
      </c>
      <c r="I83" s="64">
        <f t="shared" si="11"/>
        <v>175385</v>
      </c>
      <c r="J83" s="58"/>
    </row>
    <row r="84" spans="2:10" x14ac:dyDescent="0.2">
      <c r="B84" s="80"/>
      <c r="C84" s="12" t="s">
        <v>17</v>
      </c>
      <c r="D84" s="35">
        <v>11307</v>
      </c>
      <c r="E84" s="35">
        <v>43309</v>
      </c>
      <c r="F84" s="35">
        <v>97369</v>
      </c>
      <c r="G84" s="64">
        <f t="shared" si="11"/>
        <v>122711.03999999999</v>
      </c>
      <c r="H84" s="64">
        <f t="shared" si="11"/>
        <v>152093.4</v>
      </c>
      <c r="I84" s="64">
        <f t="shared" si="11"/>
        <v>179591.19999999998</v>
      </c>
      <c r="J84" s="58"/>
    </row>
    <row r="85" spans="2:10" x14ac:dyDescent="0.2">
      <c r="B85" s="6"/>
      <c r="C85" s="10"/>
      <c r="D85" s="25"/>
      <c r="E85" s="25"/>
      <c r="F85" s="25"/>
      <c r="G85" s="55"/>
      <c r="H85" s="55"/>
      <c r="I85" s="55"/>
      <c r="J85" s="26"/>
    </row>
    <row r="86" spans="2:10" x14ac:dyDescent="0.2">
      <c r="B86" s="102" t="s">
        <v>51</v>
      </c>
      <c r="C86" s="102"/>
      <c r="D86" s="102"/>
      <c r="E86" s="102"/>
      <c r="F86" s="102"/>
      <c r="G86" s="102"/>
      <c r="H86" s="102"/>
      <c r="I86" s="102"/>
      <c r="J86" s="102"/>
    </row>
    <row r="87" spans="2:10" x14ac:dyDescent="0.2">
      <c r="B87" s="73" t="s">
        <v>52</v>
      </c>
      <c r="C87" s="8"/>
      <c r="D87" s="8"/>
      <c r="E87" s="8"/>
      <c r="F87" s="8"/>
      <c r="G87" s="8"/>
      <c r="H87" s="8"/>
      <c r="I87" s="8"/>
      <c r="J87" s="8"/>
    </row>
    <row r="88" spans="2:10" ht="26" x14ac:dyDescent="0.2">
      <c r="B88" s="80"/>
      <c r="C88" s="12" t="s">
        <v>13</v>
      </c>
      <c r="D88" s="34">
        <v>0.41199999999999998</v>
      </c>
      <c r="E88" s="34">
        <v>0.34399999999999997</v>
      </c>
      <c r="F88" s="34">
        <v>0.36499999999999999</v>
      </c>
      <c r="G88" s="66">
        <v>0.26</v>
      </c>
      <c r="H88" s="66">
        <v>0.21</v>
      </c>
      <c r="I88" s="66">
        <v>0.2</v>
      </c>
      <c r="J88" s="82" t="s">
        <v>53</v>
      </c>
    </row>
    <row r="89" spans="2:10" ht="26" x14ac:dyDescent="0.2">
      <c r="B89" s="80"/>
      <c r="C89" s="12" t="s">
        <v>15</v>
      </c>
      <c r="D89" s="34">
        <v>0.41199999999999998</v>
      </c>
      <c r="E89" s="34">
        <v>0.34399999999999997</v>
      </c>
      <c r="F89" s="34">
        <v>0.36499999999999999</v>
      </c>
      <c r="G89" s="66">
        <v>0.28999999999999998</v>
      </c>
      <c r="H89" s="66">
        <v>0.255</v>
      </c>
      <c r="I89" s="66">
        <v>0.22500000000000001</v>
      </c>
      <c r="J89" s="82" t="s">
        <v>54</v>
      </c>
    </row>
    <row r="90" spans="2:10" ht="39" x14ac:dyDescent="0.2">
      <c r="B90" s="80"/>
      <c r="C90" s="12" t="s">
        <v>17</v>
      </c>
      <c r="D90" s="34">
        <v>0.41199999999999998</v>
      </c>
      <c r="E90" s="34">
        <v>0.34399999999999997</v>
      </c>
      <c r="F90" s="34">
        <v>0.36499999999999999</v>
      </c>
      <c r="G90" s="66">
        <v>0.35</v>
      </c>
      <c r="H90" s="66">
        <v>0.35</v>
      </c>
      <c r="I90" s="66">
        <v>0.22</v>
      </c>
      <c r="J90" s="82" t="s">
        <v>55</v>
      </c>
    </row>
    <row r="91" spans="2:10" x14ac:dyDescent="0.2">
      <c r="B91" s="80"/>
      <c r="C91" s="15"/>
      <c r="D91" s="42"/>
      <c r="E91" s="42"/>
      <c r="F91" s="42"/>
      <c r="G91" s="42"/>
      <c r="H91" s="42"/>
      <c r="I91" s="42"/>
      <c r="J91" s="58"/>
    </row>
    <row r="92" spans="2:10" x14ac:dyDescent="0.2">
      <c r="B92" s="73" t="s">
        <v>56</v>
      </c>
      <c r="C92" s="15"/>
      <c r="D92" s="42"/>
      <c r="E92" s="42"/>
      <c r="F92" s="42"/>
      <c r="G92" s="42"/>
      <c r="H92" s="42"/>
      <c r="I92" s="42"/>
      <c r="J92" s="58"/>
    </row>
    <row r="93" spans="2:10" x14ac:dyDescent="0.2">
      <c r="B93" s="107"/>
      <c r="C93" s="12" t="s">
        <v>13</v>
      </c>
      <c r="D93" s="35">
        <v>18893</v>
      </c>
      <c r="E93" s="35">
        <v>29126</v>
      </c>
      <c r="F93" s="35">
        <v>61640</v>
      </c>
      <c r="G93" s="64">
        <f t="shared" ref="G93:I95" si="12">G68*G88</f>
        <v>74757.8</v>
      </c>
      <c r="H93" s="64">
        <f t="shared" si="12"/>
        <v>92967</v>
      </c>
      <c r="I93" s="64">
        <f t="shared" si="12"/>
        <v>128050</v>
      </c>
      <c r="J93" s="58"/>
    </row>
    <row r="94" spans="2:10" x14ac:dyDescent="0.2">
      <c r="B94" s="107"/>
      <c r="C94" s="12" t="s">
        <v>15</v>
      </c>
      <c r="D94" s="35">
        <v>18893</v>
      </c>
      <c r="E94" s="35">
        <v>29126</v>
      </c>
      <c r="F94" s="35">
        <v>61640</v>
      </c>
      <c r="G94" s="64">
        <f t="shared" si="12"/>
        <v>73674.5</v>
      </c>
      <c r="H94" s="64">
        <f t="shared" si="12"/>
        <v>90882</v>
      </c>
      <c r="I94" s="64">
        <f t="shared" si="12"/>
        <v>112747.5</v>
      </c>
      <c r="J94" s="58"/>
    </row>
    <row r="95" spans="2:10" x14ac:dyDescent="0.2">
      <c r="B95" s="107"/>
      <c r="C95" s="12" t="s">
        <v>17</v>
      </c>
      <c r="D95" s="35">
        <v>18893</v>
      </c>
      <c r="E95" s="35">
        <v>29126</v>
      </c>
      <c r="F95" s="35">
        <v>61640</v>
      </c>
      <c r="G95" s="64">
        <f t="shared" si="12"/>
        <v>74564</v>
      </c>
      <c r="H95" s="64">
        <f t="shared" si="12"/>
        <v>91780.5</v>
      </c>
      <c r="I95" s="64">
        <f t="shared" si="12"/>
        <v>68120.800000000003</v>
      </c>
      <c r="J95" s="58"/>
    </row>
    <row r="96" spans="2:10" x14ac:dyDescent="0.2">
      <c r="B96" s="6"/>
      <c r="C96" s="15"/>
      <c r="D96" s="38"/>
      <c r="E96" s="38"/>
      <c r="F96" s="38"/>
      <c r="G96" s="38"/>
      <c r="H96" s="38"/>
      <c r="I96" s="38"/>
      <c r="J96" s="58"/>
    </row>
    <row r="97" spans="2:10" x14ac:dyDescent="0.2">
      <c r="B97" s="102" t="s">
        <v>57</v>
      </c>
      <c r="C97" s="102"/>
      <c r="D97" s="102"/>
      <c r="E97" s="102"/>
      <c r="F97" s="102"/>
      <c r="G97" s="102"/>
      <c r="H97" s="102"/>
      <c r="I97" s="102"/>
      <c r="J97" s="102"/>
    </row>
    <row r="98" spans="2:10" x14ac:dyDescent="0.2">
      <c r="B98" s="9" t="s">
        <v>58</v>
      </c>
      <c r="C98" s="8"/>
      <c r="D98" s="8"/>
      <c r="E98" s="8"/>
      <c r="F98" s="8"/>
      <c r="G98" s="8"/>
      <c r="H98" s="8"/>
      <c r="I98" s="8"/>
      <c r="J98" s="8"/>
    </row>
    <row r="99" spans="2:10" ht="26" x14ac:dyDescent="0.2">
      <c r="B99" s="8"/>
      <c r="C99" s="12" t="s">
        <v>13</v>
      </c>
      <c r="D99" s="83">
        <f t="shared" ref="D99:F101" si="13">D104/D68</f>
        <v>1.1213349900813114</v>
      </c>
      <c r="E99" s="83">
        <f t="shared" si="13"/>
        <v>0.83306766793005327</v>
      </c>
      <c r="F99" s="83">
        <f t="shared" si="13"/>
        <v>0.58163627752782388</v>
      </c>
      <c r="G99" s="66">
        <v>0.39</v>
      </c>
      <c r="H99" s="66">
        <v>0.3</v>
      </c>
      <c r="I99" s="66">
        <v>0.25</v>
      </c>
      <c r="J99" s="82" t="s">
        <v>59</v>
      </c>
    </row>
    <row r="100" spans="2:10" ht="26" x14ac:dyDescent="0.2">
      <c r="B100" s="8"/>
      <c r="C100" s="12" t="s">
        <v>15</v>
      </c>
      <c r="D100" s="83">
        <f t="shared" si="13"/>
        <v>1.1213349900813114</v>
      </c>
      <c r="E100" s="83">
        <f t="shared" si="13"/>
        <v>0.83306766793005327</v>
      </c>
      <c r="F100" s="83">
        <f t="shared" si="13"/>
        <v>0.58163627752782388</v>
      </c>
      <c r="G100" s="66">
        <v>0.42</v>
      </c>
      <c r="H100" s="66">
        <v>0.34</v>
      </c>
      <c r="I100" s="66">
        <v>0.28999999999999998</v>
      </c>
      <c r="J100" s="82" t="s">
        <v>59</v>
      </c>
    </row>
    <row r="101" spans="2:10" ht="26" x14ac:dyDescent="0.2">
      <c r="B101" s="8"/>
      <c r="C101" s="12" t="s">
        <v>17</v>
      </c>
      <c r="D101" s="83">
        <f t="shared" si="13"/>
        <v>1.1213349900813114</v>
      </c>
      <c r="E101" s="83">
        <f t="shared" si="13"/>
        <v>0.83306766793005327</v>
      </c>
      <c r="F101" s="83">
        <f t="shared" si="13"/>
        <v>0.58163627752782388</v>
      </c>
      <c r="G101" s="66">
        <v>0.5</v>
      </c>
      <c r="H101" s="66">
        <v>0.40500000000000003</v>
      </c>
      <c r="I101" s="66">
        <v>0.33</v>
      </c>
      <c r="J101" s="82" t="s">
        <v>60</v>
      </c>
    </row>
    <row r="102" spans="2:10" x14ac:dyDescent="0.2">
      <c r="B102" s="8"/>
      <c r="C102" s="9"/>
      <c r="D102" s="9"/>
      <c r="E102" s="9"/>
      <c r="F102" s="9"/>
      <c r="G102" s="9"/>
      <c r="H102" s="9"/>
      <c r="I102" s="9"/>
      <c r="J102" s="9"/>
    </row>
    <row r="103" spans="2:10" x14ac:dyDescent="0.2">
      <c r="B103" s="9" t="s">
        <v>61</v>
      </c>
      <c r="C103" s="9"/>
      <c r="D103" s="9"/>
      <c r="E103" s="9"/>
      <c r="F103" s="9"/>
      <c r="G103" s="9"/>
      <c r="H103" s="9"/>
      <c r="I103" s="9"/>
      <c r="J103" s="9"/>
    </row>
    <row r="104" spans="2:10" x14ac:dyDescent="0.2">
      <c r="B104" s="80"/>
      <c r="C104" s="12" t="s">
        <v>13</v>
      </c>
      <c r="D104" s="35">
        <v>51439</v>
      </c>
      <c r="E104" s="35">
        <v>70555</v>
      </c>
      <c r="F104" s="35">
        <v>98250</v>
      </c>
      <c r="G104" s="64">
        <f t="shared" ref="G104:I106" si="14">G99*G68</f>
        <v>112136.7</v>
      </c>
      <c r="H104" s="64">
        <f t="shared" si="14"/>
        <v>132810</v>
      </c>
      <c r="I104" s="64">
        <f t="shared" si="14"/>
        <v>160062.5</v>
      </c>
      <c r="J104" s="58"/>
    </row>
    <row r="105" spans="2:10" x14ac:dyDescent="0.2">
      <c r="B105" s="80"/>
      <c r="C105" s="12" t="s">
        <v>15</v>
      </c>
      <c r="D105" s="35">
        <v>51439</v>
      </c>
      <c r="E105" s="35">
        <v>70555</v>
      </c>
      <c r="F105" s="35">
        <v>98250</v>
      </c>
      <c r="G105" s="64">
        <f t="shared" si="14"/>
        <v>106701</v>
      </c>
      <c r="H105" s="64">
        <f t="shared" si="14"/>
        <v>121176.00000000001</v>
      </c>
      <c r="I105" s="64">
        <f t="shared" si="14"/>
        <v>145319</v>
      </c>
      <c r="J105" s="58"/>
    </row>
    <row r="106" spans="2:10" x14ac:dyDescent="0.2">
      <c r="B106" s="80"/>
      <c r="C106" s="12" t="s">
        <v>17</v>
      </c>
      <c r="D106" s="35">
        <v>51439</v>
      </c>
      <c r="E106" s="35">
        <v>70555</v>
      </c>
      <c r="F106" s="35">
        <v>98250</v>
      </c>
      <c r="G106" s="64">
        <f t="shared" si="14"/>
        <v>106520</v>
      </c>
      <c r="H106" s="64">
        <f t="shared" si="14"/>
        <v>106203.15000000001</v>
      </c>
      <c r="I106" s="64">
        <f t="shared" si="14"/>
        <v>102181.20000000001</v>
      </c>
      <c r="J106" s="58"/>
    </row>
    <row r="107" spans="2:10" x14ac:dyDescent="0.2">
      <c r="B107" s="6"/>
      <c r="C107" s="15"/>
      <c r="D107" s="38"/>
      <c r="E107" s="38"/>
      <c r="F107" s="38"/>
      <c r="G107" s="38"/>
      <c r="H107" s="38"/>
      <c r="I107" s="38"/>
      <c r="J107" s="58"/>
    </row>
    <row r="108" spans="2:10" x14ac:dyDescent="0.2">
      <c r="B108" s="102" t="s">
        <v>62</v>
      </c>
      <c r="C108" s="102"/>
      <c r="D108" s="102"/>
      <c r="E108" s="102"/>
      <c r="F108" s="102"/>
      <c r="G108" s="102"/>
      <c r="H108" s="102"/>
      <c r="I108" s="102"/>
      <c r="J108" s="102"/>
    </row>
    <row r="109" spans="2:10" x14ac:dyDescent="0.2">
      <c r="B109" s="73" t="s">
        <v>63</v>
      </c>
      <c r="C109" s="8"/>
      <c r="D109" s="8"/>
      <c r="E109" s="8"/>
      <c r="F109" s="8"/>
      <c r="G109" s="8"/>
      <c r="H109" s="8"/>
      <c r="I109" s="8"/>
      <c r="J109" s="8"/>
    </row>
    <row r="110" spans="2:10" ht="26" x14ac:dyDescent="0.2">
      <c r="B110" s="78"/>
      <c r="C110" s="12" t="s">
        <v>13</v>
      </c>
      <c r="D110" s="34">
        <v>0.61699999999999999</v>
      </c>
      <c r="E110" s="34">
        <v>0.629</v>
      </c>
      <c r="F110" s="34">
        <v>0.48699999999999999</v>
      </c>
      <c r="G110" s="66">
        <v>0.36</v>
      </c>
      <c r="H110" s="66">
        <v>0.3</v>
      </c>
      <c r="I110" s="66">
        <v>0.26</v>
      </c>
      <c r="J110" s="82" t="s">
        <v>64</v>
      </c>
    </row>
    <row r="111" spans="2:10" ht="26" x14ac:dyDescent="0.2">
      <c r="B111" s="78"/>
      <c r="C111" s="12" t="s">
        <v>15</v>
      </c>
      <c r="D111" s="34">
        <v>0.61699999999999999</v>
      </c>
      <c r="E111" s="34">
        <v>0.629</v>
      </c>
      <c r="F111" s="34">
        <v>0.48699999999999999</v>
      </c>
      <c r="G111" s="66">
        <v>0.36</v>
      </c>
      <c r="H111" s="66">
        <v>0.31</v>
      </c>
      <c r="I111" s="66">
        <v>0.27</v>
      </c>
      <c r="J111" s="82" t="s">
        <v>64</v>
      </c>
    </row>
    <row r="112" spans="2:10" ht="26" x14ac:dyDescent="0.2">
      <c r="B112" s="78"/>
      <c r="C112" s="12" t="s">
        <v>17</v>
      </c>
      <c r="D112" s="34">
        <v>0.61699999999999999</v>
      </c>
      <c r="E112" s="34">
        <v>0.629</v>
      </c>
      <c r="F112" s="34">
        <v>0.48699999999999999</v>
      </c>
      <c r="G112" s="66">
        <v>0.42</v>
      </c>
      <c r="H112" s="66">
        <v>0.37</v>
      </c>
      <c r="I112" s="66">
        <v>0.35</v>
      </c>
      <c r="J112" s="82" t="s">
        <v>65</v>
      </c>
    </row>
    <row r="113" spans="2:10" x14ac:dyDescent="0.2">
      <c r="B113" s="78"/>
      <c r="C113" s="15"/>
      <c r="D113" s="42"/>
      <c r="E113" s="42"/>
      <c r="F113" s="42"/>
      <c r="G113" s="42"/>
      <c r="H113" s="42"/>
      <c r="I113" s="42"/>
      <c r="J113" s="58"/>
    </row>
    <row r="114" spans="2:10" x14ac:dyDescent="0.2">
      <c r="B114" s="81" t="s">
        <v>66</v>
      </c>
      <c r="C114" s="15"/>
      <c r="D114" s="42"/>
      <c r="E114" s="42"/>
      <c r="F114" s="42"/>
      <c r="G114" s="42"/>
      <c r="H114" s="42"/>
      <c r="I114" s="42"/>
      <c r="J114" s="58"/>
    </row>
    <row r="115" spans="2:10" x14ac:dyDescent="0.2">
      <c r="B115" s="107"/>
      <c r="C115" s="12" t="s">
        <v>13</v>
      </c>
      <c r="D115" s="35">
        <v>28285</v>
      </c>
      <c r="E115" s="35">
        <v>53270</v>
      </c>
      <c r="F115" s="35">
        <v>82188</v>
      </c>
      <c r="G115" s="64">
        <f t="shared" ref="G115:I117" si="15">G68*G110</f>
        <v>103510.8</v>
      </c>
      <c r="H115" s="64">
        <f t="shared" si="15"/>
        <v>132810</v>
      </c>
      <c r="I115" s="64">
        <f t="shared" si="15"/>
        <v>166465</v>
      </c>
      <c r="J115" s="58"/>
    </row>
    <row r="116" spans="2:10" x14ac:dyDescent="0.2">
      <c r="B116" s="107"/>
      <c r="C116" s="12" t="s">
        <v>15</v>
      </c>
      <c r="D116" s="35">
        <v>28285</v>
      </c>
      <c r="E116" s="35">
        <v>53270</v>
      </c>
      <c r="F116" s="35">
        <v>82188</v>
      </c>
      <c r="G116" s="64">
        <f t="shared" si="15"/>
        <v>91458</v>
      </c>
      <c r="H116" s="64">
        <f t="shared" si="15"/>
        <v>110484</v>
      </c>
      <c r="I116" s="64">
        <f t="shared" si="15"/>
        <v>135297</v>
      </c>
      <c r="J116" s="58"/>
    </row>
    <row r="117" spans="2:10" x14ac:dyDescent="0.2">
      <c r="B117" s="107"/>
      <c r="C117" s="12" t="s">
        <v>17</v>
      </c>
      <c r="D117" s="35">
        <v>28285</v>
      </c>
      <c r="E117" s="35">
        <v>53270</v>
      </c>
      <c r="F117" s="35">
        <v>82188</v>
      </c>
      <c r="G117" s="64">
        <f t="shared" si="15"/>
        <v>89476.800000000003</v>
      </c>
      <c r="H117" s="64">
        <f t="shared" si="15"/>
        <v>97025.1</v>
      </c>
      <c r="I117" s="64">
        <f t="shared" si="15"/>
        <v>108374</v>
      </c>
      <c r="J117" s="58"/>
    </row>
    <row r="118" spans="2:10" x14ac:dyDescent="0.2">
      <c r="B118" s="24"/>
      <c r="C118" s="15"/>
      <c r="D118" s="29"/>
      <c r="E118" s="29"/>
      <c r="F118" s="29"/>
      <c r="G118" s="30"/>
      <c r="H118" s="30"/>
      <c r="I118" s="30"/>
      <c r="J118" s="22"/>
    </row>
    <row r="119" spans="2:10" x14ac:dyDescent="0.2">
      <c r="B119" s="24"/>
      <c r="C119" s="76"/>
      <c r="D119" s="29"/>
      <c r="E119" s="29"/>
      <c r="F119" s="29"/>
      <c r="G119" s="30"/>
      <c r="H119" s="30"/>
      <c r="I119" s="30"/>
      <c r="J119" s="22"/>
    </row>
    <row r="120" spans="2:10" x14ac:dyDescent="0.2">
      <c r="B120" s="102" t="s">
        <v>67</v>
      </c>
      <c r="C120" s="102"/>
      <c r="D120" s="102"/>
      <c r="E120" s="102"/>
      <c r="F120" s="102"/>
      <c r="G120" s="102"/>
      <c r="H120" s="102"/>
      <c r="I120" s="102"/>
      <c r="J120" s="102"/>
    </row>
    <row r="121" spans="2:10" x14ac:dyDescent="0.2">
      <c r="B121" s="73" t="s">
        <v>68</v>
      </c>
      <c r="C121" s="8"/>
      <c r="D121" s="8"/>
      <c r="E121" s="8"/>
      <c r="F121" s="8"/>
      <c r="G121" s="8"/>
      <c r="H121" s="8"/>
      <c r="I121" s="8"/>
      <c r="J121" s="8"/>
    </row>
    <row r="122" spans="2:10" x14ac:dyDescent="0.2">
      <c r="B122" s="78"/>
      <c r="C122" s="12" t="s">
        <v>13</v>
      </c>
      <c r="D122" s="35">
        <f>D82+D93+D104+D115</f>
        <v>109924</v>
      </c>
      <c r="E122" s="35">
        <f t="shared" ref="E122:I122" si="16">E82+E93+E104+E115</f>
        <v>196260</v>
      </c>
      <c r="F122" s="35">
        <f t="shared" si="16"/>
        <v>339447</v>
      </c>
      <c r="G122" s="64">
        <f t="shared" si="16"/>
        <v>428419.7</v>
      </c>
      <c r="H122" s="64">
        <f t="shared" si="16"/>
        <v>526813</v>
      </c>
      <c r="I122" s="64">
        <f t="shared" si="16"/>
        <v>646652.5</v>
      </c>
      <c r="J122" s="22"/>
    </row>
    <row r="123" spans="2:10" x14ac:dyDescent="0.2">
      <c r="B123" s="78"/>
      <c r="C123" s="12" t="s">
        <v>15</v>
      </c>
      <c r="D123" s="35">
        <f t="shared" ref="D123:I123" si="17">D83+D94+D105+D116</f>
        <v>109924</v>
      </c>
      <c r="E123" s="35">
        <f t="shared" si="17"/>
        <v>196260</v>
      </c>
      <c r="F123" s="35">
        <f t="shared" si="17"/>
        <v>339447</v>
      </c>
      <c r="G123" s="64">
        <f t="shared" si="17"/>
        <v>398858.5</v>
      </c>
      <c r="H123" s="64">
        <f t="shared" si="17"/>
        <v>468666</v>
      </c>
      <c r="I123" s="64">
        <f t="shared" si="17"/>
        <v>568748.5</v>
      </c>
      <c r="J123" s="22"/>
    </row>
    <row r="124" spans="2:10" x14ac:dyDescent="0.2">
      <c r="B124" s="78"/>
      <c r="C124" s="12" t="s">
        <v>17</v>
      </c>
      <c r="D124" s="35">
        <f t="shared" ref="D124:I124" si="18">D84+D95+D106+D117</f>
        <v>109924</v>
      </c>
      <c r="E124" s="35">
        <f t="shared" si="18"/>
        <v>196260</v>
      </c>
      <c r="F124" s="35">
        <f t="shared" si="18"/>
        <v>339447</v>
      </c>
      <c r="G124" s="64">
        <f t="shared" si="18"/>
        <v>393271.83999999997</v>
      </c>
      <c r="H124" s="64">
        <f t="shared" si="18"/>
        <v>447102.15</v>
      </c>
      <c r="I124" s="64">
        <f t="shared" si="18"/>
        <v>458267.2</v>
      </c>
      <c r="J124" s="22"/>
    </row>
    <row r="125" spans="2:10" x14ac:dyDescent="0.2">
      <c r="B125" s="78" t="s">
        <v>24</v>
      </c>
      <c r="C125" s="15"/>
      <c r="D125" s="38"/>
      <c r="E125" s="38"/>
      <c r="F125" s="38"/>
      <c r="G125" s="30"/>
      <c r="H125" s="30"/>
      <c r="I125" s="30"/>
      <c r="J125" s="22"/>
    </row>
    <row r="126" spans="2:10" x14ac:dyDescent="0.2">
      <c r="B126" s="79"/>
      <c r="C126" s="32" t="s">
        <v>13</v>
      </c>
      <c r="D126" s="62" t="s">
        <v>25</v>
      </c>
      <c r="E126" s="34">
        <f t="shared" ref="E126:I128" si="19">IFERROR(E122/D122-1,"-")</f>
        <v>0.78541537789745641</v>
      </c>
      <c r="F126" s="34">
        <f t="shared" si="19"/>
        <v>0.72957811066952005</v>
      </c>
      <c r="G126" s="65">
        <f t="shared" si="19"/>
        <v>0.26211072715328165</v>
      </c>
      <c r="H126" s="65">
        <f t="shared" si="19"/>
        <v>0.22966567597148302</v>
      </c>
      <c r="I126" s="65">
        <f t="shared" si="19"/>
        <v>0.22748014950276474</v>
      </c>
      <c r="J126" s="39" t="s">
        <v>25</v>
      </c>
    </row>
    <row r="127" spans="2:10" x14ac:dyDescent="0.2">
      <c r="B127" s="28"/>
      <c r="C127" s="32" t="s">
        <v>15</v>
      </c>
      <c r="D127" s="62" t="s">
        <v>25</v>
      </c>
      <c r="E127" s="34">
        <f t="shared" si="19"/>
        <v>0.78541537789745641</v>
      </c>
      <c r="F127" s="34">
        <f t="shared" si="19"/>
        <v>0.72957811066952005</v>
      </c>
      <c r="G127" s="65">
        <f t="shared" si="19"/>
        <v>0.17502437788520742</v>
      </c>
      <c r="H127" s="65">
        <f t="shared" si="19"/>
        <v>0.17501820821168401</v>
      </c>
      <c r="I127" s="65">
        <f t="shared" si="19"/>
        <v>0.21354760106344384</v>
      </c>
      <c r="J127" s="39" t="s">
        <v>25</v>
      </c>
    </row>
    <row r="128" spans="2:10" x14ac:dyDescent="0.2">
      <c r="B128" s="28"/>
      <c r="C128" s="32" t="s">
        <v>17</v>
      </c>
      <c r="D128" s="62" t="s">
        <v>25</v>
      </c>
      <c r="E128" s="34">
        <f t="shared" si="19"/>
        <v>0.78541537789745641</v>
      </c>
      <c r="F128" s="34">
        <f t="shared" si="19"/>
        <v>0.72957811066952005</v>
      </c>
      <c r="G128" s="65">
        <f t="shared" si="19"/>
        <v>0.1585662562933241</v>
      </c>
      <c r="H128" s="65">
        <f t="shared" si="19"/>
        <v>0.13687811972502284</v>
      </c>
      <c r="I128" s="65">
        <f t="shared" si="19"/>
        <v>2.497203379585633E-2</v>
      </c>
      <c r="J128" s="39" t="s">
        <v>25</v>
      </c>
    </row>
    <row r="130" spans="2:10" x14ac:dyDescent="0.2">
      <c r="B130" t="s">
        <v>88</v>
      </c>
    </row>
    <row r="133" spans="2:10" x14ac:dyDescent="0.2">
      <c r="G133" s="84"/>
      <c r="H133" s="84"/>
      <c r="I133" s="84"/>
      <c r="J133" s="84"/>
    </row>
    <row r="134" spans="2:10" x14ac:dyDescent="0.2">
      <c r="G134" s="84"/>
      <c r="H134" s="84"/>
      <c r="I134" s="84"/>
    </row>
    <row r="135" spans="2:10" x14ac:dyDescent="0.2">
      <c r="G135" s="84"/>
      <c r="H135" s="84"/>
      <c r="I135" s="84"/>
    </row>
  </sheetData>
  <mergeCells count="13">
    <mergeCell ref="B115:B117"/>
    <mergeCell ref="B120:J120"/>
    <mergeCell ref="B93:B95"/>
    <mergeCell ref="B86:J86"/>
    <mergeCell ref="B97:J97"/>
    <mergeCell ref="B108:J108"/>
    <mergeCell ref="B76:J76"/>
    <mergeCell ref="B66:J66"/>
    <mergeCell ref="B45:J45"/>
    <mergeCell ref="B24:J24"/>
    <mergeCell ref="D1:F1"/>
    <mergeCell ref="G1:I1"/>
    <mergeCell ref="B3:J3"/>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1"/>
  <sheetViews>
    <sheetView showGridLines="0" zoomScaleNormal="100" workbookViewId="0">
      <selection activeCell="C7" sqref="C7"/>
    </sheetView>
  </sheetViews>
  <sheetFormatPr baseColWidth="10" defaultColWidth="8.6640625" defaultRowHeight="15" x14ac:dyDescent="0.2"/>
  <cols>
    <col min="1" max="1" width="2" customWidth="1"/>
    <col min="2" max="2" width="38" customWidth="1"/>
    <col min="3" max="8" width="13" customWidth="1"/>
    <col min="9" max="9" width="3" customWidth="1"/>
    <col min="13" max="13" width="14.83203125" customWidth="1"/>
  </cols>
  <sheetData>
    <row r="1" spans="2:10" s="98" customFormat="1" ht="12.75" customHeight="1" x14ac:dyDescent="0.2">
      <c r="C1" s="103" t="s">
        <v>0</v>
      </c>
      <c r="D1" s="103"/>
      <c r="E1" s="103"/>
      <c r="F1" s="103" t="s">
        <v>69</v>
      </c>
      <c r="G1" s="103"/>
      <c r="H1" s="103"/>
      <c r="I1" s="101"/>
      <c r="J1" s="100"/>
    </row>
    <row r="2" spans="2:10" s="98" customFormat="1" ht="19.5" customHeight="1" x14ac:dyDescent="0.2">
      <c r="B2" s="93" t="s">
        <v>70</v>
      </c>
      <c r="C2" s="4" t="s">
        <v>4</v>
      </c>
      <c r="D2" s="4" t="s">
        <v>5</v>
      </c>
      <c r="E2" s="4" t="s">
        <v>6</v>
      </c>
      <c r="F2" s="5" t="s">
        <v>7</v>
      </c>
      <c r="G2" s="5" t="s">
        <v>8</v>
      </c>
      <c r="H2" s="5" t="s">
        <v>9</v>
      </c>
    </row>
    <row r="3" spans="2:10" ht="15" customHeight="1" x14ac:dyDescent="0.2">
      <c r="B3" s="72" t="s">
        <v>71</v>
      </c>
      <c r="C3" s="85">
        <f>Feeder!D16</f>
        <v>1940</v>
      </c>
      <c r="D3" s="85">
        <f>Feeder!E16</f>
        <v>56347</v>
      </c>
      <c r="E3" s="85">
        <f>Feeder!F16</f>
        <v>133547</v>
      </c>
      <c r="F3" s="85">
        <f>Feeder!G16</f>
        <v>199750</v>
      </c>
      <c r="G3" s="85">
        <f>Feeder!H16</f>
        <v>285000</v>
      </c>
      <c r="H3" s="85">
        <f>Feeder!I16</f>
        <v>399000</v>
      </c>
    </row>
    <row r="4" spans="2:10" ht="15" customHeight="1" x14ac:dyDescent="0.2">
      <c r="B4" s="72" t="s">
        <v>72</v>
      </c>
      <c r="C4" s="85">
        <f>Feeder!D37</f>
        <v>43299</v>
      </c>
      <c r="D4" s="85">
        <f>Feeder!E37</f>
        <v>27964</v>
      </c>
      <c r="E4" s="85">
        <f>Feeder!F37</f>
        <v>34913</v>
      </c>
      <c r="F4" s="85">
        <f>Feeder!G37</f>
        <v>53600</v>
      </c>
      <c r="G4" s="85">
        <f>Feeder!H37</f>
        <v>69000</v>
      </c>
      <c r="H4" s="85">
        <f>Feeder!I37</f>
        <v>93600.000000000015</v>
      </c>
    </row>
    <row r="5" spans="2:10" ht="15" customHeight="1" x14ac:dyDescent="0.2">
      <c r="B5" s="92" t="s">
        <v>73</v>
      </c>
      <c r="C5" s="96">
        <f>Feeder!D58</f>
        <v>634</v>
      </c>
      <c r="D5" s="96">
        <f>Feeder!E58</f>
        <v>382</v>
      </c>
      <c r="E5" s="96">
        <f>Feeder!F58</f>
        <v>460</v>
      </c>
      <c r="F5" s="96">
        <f>Feeder!G58</f>
        <v>700.00000000000011</v>
      </c>
      <c r="G5" s="96">
        <f>Feeder!H58</f>
        <v>2400</v>
      </c>
      <c r="H5" s="96">
        <f>Feeder!I58</f>
        <v>8500</v>
      </c>
    </row>
    <row r="6" spans="2:10" ht="15.75" customHeight="1" x14ac:dyDescent="0.2">
      <c r="B6" s="91" t="s">
        <v>74</v>
      </c>
      <c r="C6" s="87">
        <f>SUM(C3:C5)</f>
        <v>45873</v>
      </c>
      <c r="D6" s="87">
        <f t="shared" ref="D6:H6" si="0">SUM(D3:D5)</f>
        <v>84693</v>
      </c>
      <c r="E6" s="87">
        <f t="shared" si="0"/>
        <v>168920</v>
      </c>
      <c r="F6" s="87">
        <f t="shared" si="0"/>
        <v>254050</v>
      </c>
      <c r="G6" s="87">
        <f t="shared" si="0"/>
        <v>356400</v>
      </c>
      <c r="H6" s="87">
        <f t="shared" si="0"/>
        <v>501100</v>
      </c>
    </row>
    <row r="7" spans="2:10" ht="15" customHeight="1" x14ac:dyDescent="0.2">
      <c r="B7" s="72" t="s">
        <v>75</v>
      </c>
      <c r="C7" s="85">
        <f>Feeder!D83</f>
        <v>11307</v>
      </c>
      <c r="D7" s="85">
        <f>Feeder!E83</f>
        <v>43309</v>
      </c>
      <c r="E7" s="85">
        <f>Feeder!F83</f>
        <v>97369</v>
      </c>
      <c r="F7" s="85">
        <f>Feeder!G83</f>
        <v>127025</v>
      </c>
      <c r="G7" s="85">
        <f>Feeder!H83</f>
        <v>146124</v>
      </c>
      <c r="H7" s="85">
        <f>Feeder!I83</f>
        <v>175385</v>
      </c>
    </row>
    <row r="8" spans="2:10" ht="15.75" customHeight="1" x14ac:dyDescent="0.2">
      <c r="B8" s="73" t="s">
        <v>76</v>
      </c>
      <c r="C8" s="86">
        <f t="shared" ref="C8:H8" si="1">C6-C7</f>
        <v>34566</v>
      </c>
      <c r="D8" s="86">
        <f t="shared" si="1"/>
        <v>41384</v>
      </c>
      <c r="E8" s="86">
        <f t="shared" si="1"/>
        <v>71551</v>
      </c>
      <c r="F8" s="86">
        <f t="shared" si="1"/>
        <v>127025</v>
      </c>
      <c r="G8" s="86">
        <f t="shared" si="1"/>
        <v>210276</v>
      </c>
      <c r="H8" s="86">
        <f t="shared" si="1"/>
        <v>325715</v>
      </c>
    </row>
    <row r="9" spans="2:10" ht="13.5" customHeight="1" x14ac:dyDescent="0.2">
      <c r="B9" s="92" t="s">
        <v>77</v>
      </c>
      <c r="C9" s="88">
        <f t="shared" ref="C9:H9" si="2">IFERROR(C8/C6,"-")</f>
        <v>0.7535151396246158</v>
      </c>
      <c r="D9" s="88">
        <f t="shared" si="2"/>
        <v>0.48863542441524094</v>
      </c>
      <c r="E9" s="88">
        <f t="shared" si="2"/>
        <v>0.42357920909306179</v>
      </c>
      <c r="F9" s="88">
        <f t="shared" si="2"/>
        <v>0.5</v>
      </c>
      <c r="G9" s="88">
        <f t="shared" si="2"/>
        <v>0.59</v>
      </c>
      <c r="H9" s="88">
        <f t="shared" si="2"/>
        <v>0.65</v>
      </c>
    </row>
    <row r="10" spans="2:10" ht="15" customHeight="1" x14ac:dyDescent="0.2">
      <c r="B10" s="72" t="s">
        <v>56</v>
      </c>
      <c r="C10" s="85">
        <f>Feeder!D94</f>
        <v>18893</v>
      </c>
      <c r="D10" s="85">
        <f>Feeder!E94</f>
        <v>29126</v>
      </c>
      <c r="E10" s="85">
        <f>Feeder!F94</f>
        <v>61640</v>
      </c>
      <c r="F10" s="85">
        <f>Feeder!G94</f>
        <v>73674.5</v>
      </c>
      <c r="G10" s="85">
        <f>Feeder!H94</f>
        <v>90882</v>
      </c>
      <c r="H10" s="85">
        <f>Feeder!I94</f>
        <v>112747.5</v>
      </c>
    </row>
    <row r="11" spans="2:10" ht="15" customHeight="1" x14ac:dyDescent="0.2">
      <c r="B11" s="72" t="s">
        <v>78</v>
      </c>
      <c r="C11" s="85">
        <f>Feeder!D105</f>
        <v>51439</v>
      </c>
      <c r="D11" s="85">
        <f>Feeder!E105</f>
        <v>70555</v>
      </c>
      <c r="E11" s="85">
        <f>Feeder!F105</f>
        <v>98250</v>
      </c>
      <c r="F11" s="85">
        <f>Feeder!G105</f>
        <v>106701</v>
      </c>
      <c r="G11" s="85">
        <f>Feeder!H105</f>
        <v>121176.00000000001</v>
      </c>
      <c r="H11" s="85">
        <f>Feeder!I105</f>
        <v>145319</v>
      </c>
    </row>
    <row r="12" spans="2:10" ht="15" customHeight="1" x14ac:dyDescent="0.2">
      <c r="B12" s="72" t="s">
        <v>79</v>
      </c>
      <c r="C12" s="85">
        <f>Feeder!D116</f>
        <v>28285</v>
      </c>
      <c r="D12" s="85">
        <f>Feeder!E116</f>
        <v>53270</v>
      </c>
      <c r="E12" s="85">
        <f>Feeder!F116</f>
        <v>82188</v>
      </c>
      <c r="F12" s="85">
        <f>Feeder!G116</f>
        <v>91458</v>
      </c>
      <c r="G12" s="85">
        <f>Feeder!H116</f>
        <v>110484</v>
      </c>
      <c r="H12" s="85">
        <f>Feeder!I116</f>
        <v>135297</v>
      </c>
    </row>
    <row r="13" spans="2:10" ht="15" customHeight="1" x14ac:dyDescent="0.2">
      <c r="B13" s="92" t="s">
        <v>80</v>
      </c>
      <c r="C13" s="96">
        <v>4557</v>
      </c>
      <c r="D13" s="96">
        <v>229786</v>
      </c>
      <c r="E13" s="96">
        <v>-147255</v>
      </c>
      <c r="F13" s="96">
        <v>0</v>
      </c>
      <c r="G13" s="96">
        <v>0</v>
      </c>
      <c r="H13" s="96">
        <v>0</v>
      </c>
    </row>
    <row r="14" spans="2:10" ht="15.75" customHeight="1" x14ac:dyDescent="0.2">
      <c r="B14" s="91" t="s">
        <v>81</v>
      </c>
      <c r="C14" s="87">
        <f>SUM(C10:C13)</f>
        <v>103174</v>
      </c>
      <c r="D14" s="87">
        <f t="shared" ref="D14:G14" si="3">SUM(D10:D13)</f>
        <v>382737</v>
      </c>
      <c r="E14" s="87">
        <f t="shared" si="3"/>
        <v>94823</v>
      </c>
      <c r="F14" s="87">
        <f t="shared" si="3"/>
        <v>271833.5</v>
      </c>
      <c r="G14" s="87">
        <f t="shared" si="3"/>
        <v>322542</v>
      </c>
      <c r="H14" s="87">
        <f>SUM(H10:H13)</f>
        <v>393363.5</v>
      </c>
    </row>
    <row r="15" spans="2:10" ht="15.75" customHeight="1" x14ac:dyDescent="0.2">
      <c r="B15" s="73" t="s">
        <v>82</v>
      </c>
      <c r="C15" s="86">
        <f>C6-C14-C7</f>
        <v>-68608</v>
      </c>
      <c r="D15" s="86">
        <f t="shared" ref="D15:G15" si="4">D6-D14-D7</f>
        <v>-341353</v>
      </c>
      <c r="E15" s="86">
        <f>E6-E14-E7</f>
        <v>-23272</v>
      </c>
      <c r="F15" s="86">
        <f t="shared" si="4"/>
        <v>-144808.5</v>
      </c>
      <c r="G15" s="86">
        <f t="shared" si="4"/>
        <v>-112266</v>
      </c>
      <c r="H15" s="86">
        <f>H6-H14-H7</f>
        <v>-67648.5</v>
      </c>
    </row>
    <row r="16" spans="2:10" ht="13.5" customHeight="1" x14ac:dyDescent="0.2">
      <c r="B16" s="72" t="s">
        <v>83</v>
      </c>
      <c r="C16" s="94">
        <f t="shared" ref="C16:H16" si="5">IFERROR(C15/C6,"-")</f>
        <v>-1.495607437926449</v>
      </c>
      <c r="D16" s="94">
        <f t="shared" si="5"/>
        <v>-4.0304747735940394</v>
      </c>
      <c r="E16" s="94">
        <f t="shared" si="5"/>
        <v>-0.13776935827610703</v>
      </c>
      <c r="F16" s="94">
        <f t="shared" si="5"/>
        <v>-0.56999999999999995</v>
      </c>
      <c r="G16" s="94">
        <f t="shared" si="5"/>
        <v>-0.315</v>
      </c>
      <c r="H16" s="94">
        <f t="shared" si="5"/>
        <v>-0.13500000000000001</v>
      </c>
    </row>
    <row r="17" spans="2:8" ht="15" customHeight="1" x14ac:dyDescent="0.2">
      <c r="B17" s="73" t="s">
        <v>84</v>
      </c>
      <c r="C17" s="85">
        <v>-91711</v>
      </c>
      <c r="D17" s="85">
        <v>-350681</v>
      </c>
      <c r="E17" s="85">
        <v>-14006</v>
      </c>
      <c r="F17" s="90">
        <f>F18*F6</f>
        <v>-152430</v>
      </c>
      <c r="G17" s="90">
        <f t="shared" ref="G17:H17" si="6">G18*G6</f>
        <v>-124739.99999999999</v>
      </c>
      <c r="H17" s="90">
        <f t="shared" si="6"/>
        <v>-100220</v>
      </c>
    </row>
    <row r="18" spans="2:8" ht="13.5" customHeight="1" x14ac:dyDescent="0.2">
      <c r="B18" s="92" t="s">
        <v>85</v>
      </c>
      <c r="C18" s="88">
        <f>IFERROR(C17/C6,"-")</f>
        <v>-1.9992370239574477</v>
      </c>
      <c r="D18" s="88">
        <f t="shared" ref="D18:E18" si="7">IFERROR(D17/D6,"-")</f>
        <v>-4.1406137461183334</v>
      </c>
      <c r="E18" s="88">
        <f t="shared" si="7"/>
        <v>-8.2914989344068199E-2</v>
      </c>
      <c r="F18" s="89">
        <v>-0.6</v>
      </c>
      <c r="G18" s="89">
        <v>-0.35</v>
      </c>
      <c r="H18" s="89">
        <v>-0.2</v>
      </c>
    </row>
    <row r="19" spans="2:8" ht="15" customHeight="1" x14ac:dyDescent="0.2">
      <c r="B19" s="72" t="s">
        <v>86</v>
      </c>
      <c r="C19" s="97">
        <v>228700</v>
      </c>
      <c r="D19" s="97">
        <v>330000</v>
      </c>
      <c r="E19" s="97">
        <v>422000</v>
      </c>
      <c r="F19" s="97">
        <v>432000</v>
      </c>
      <c r="G19" s="97">
        <v>440000</v>
      </c>
      <c r="H19" s="97">
        <v>448000</v>
      </c>
    </row>
    <row r="20" spans="2:8" ht="15" customHeight="1" x14ac:dyDescent="0.2">
      <c r="B20" s="72" t="s">
        <v>87</v>
      </c>
      <c r="C20" s="95">
        <f>IFERROR(C17/C19,"-")</f>
        <v>-0.40101005684302582</v>
      </c>
      <c r="D20" s="95">
        <f t="shared" ref="D20:H20" si="8">IFERROR(D17/D19,"-")</f>
        <v>-1.0626696969696969</v>
      </c>
      <c r="E20" s="95">
        <f t="shared" si="8"/>
        <v>-3.3189573459715641E-2</v>
      </c>
      <c r="F20" s="95">
        <f t="shared" si="8"/>
        <v>-0.3528472222222222</v>
      </c>
      <c r="G20" s="95">
        <f t="shared" si="8"/>
        <v>-0.28349999999999997</v>
      </c>
      <c r="H20" s="95">
        <f t="shared" si="8"/>
        <v>-0.22370535714285714</v>
      </c>
    </row>
    <row r="21" spans="2:8" x14ac:dyDescent="0.2">
      <c r="C21" s="77"/>
      <c r="D21" s="77"/>
      <c r="E21" s="77"/>
      <c r="F21" s="77"/>
      <c r="G21" s="77"/>
      <c r="H21" s="77"/>
    </row>
  </sheetData>
  <mergeCells count="2">
    <mergeCell ref="C1:E1"/>
    <mergeCell ref="F1:H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Feeder</vt:lpstr>
      <vt:lpstr>Income Statement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Anish Agarwal</cp:lastModifiedBy>
  <cp:revision>0</cp:revision>
  <dcterms:created xsi:type="dcterms:W3CDTF">2026-05-05T03:26:30Z</dcterms:created>
  <dcterms:modified xsi:type="dcterms:W3CDTF">2026-06-18T02:06:13Z</dcterms:modified>
  <cp:category/>
  <cp:contentStatus/>
</cp:coreProperties>
</file>